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056_1612_Cesky_Brod_ZS_Tyrsova_bezbarierovost\rozpocet\final\"/>
    </mc:Choice>
  </mc:AlternateContent>
  <bookViews>
    <workbookView xWindow="0" yWindow="0" windowWidth="38400" windowHeight="17256" activeTab="4"/>
  </bookViews>
  <sheets>
    <sheet name="Rekapitulace" sheetId="2" r:id="rId1"/>
    <sheet name="WC" sheetId="1" r:id="rId2"/>
    <sheet name="Šachta" sheetId="7" r:id="rId3"/>
    <sheet name="Plošina" sheetId="8" r:id="rId4"/>
    <sheet name="ZTI" sheetId="6" r:id="rId5"/>
    <sheet name="Vytápění" sheetId="3" r:id="rId6"/>
    <sheet name="Silnoproud" sheetId="4" r:id="rId7"/>
  </sheets>
  <externalReferences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_CENA__" localSheetId="3">#REF!</definedName>
    <definedName name="__CENA__" localSheetId="0">#REF!</definedName>
    <definedName name="__CENA__" localSheetId="6">#REF!</definedName>
    <definedName name="__CENA__" localSheetId="2">#REF!</definedName>
    <definedName name="__CENA__" localSheetId="5">#REF!</definedName>
    <definedName name="__CENA__" localSheetId="4">#REF!</definedName>
    <definedName name="__CENA__">#REF!</definedName>
    <definedName name="__MAIN__" localSheetId="3">#REF!</definedName>
    <definedName name="__MAIN__" localSheetId="0">#REF!</definedName>
    <definedName name="__MAIN__" localSheetId="6">#REF!</definedName>
    <definedName name="__MAIN__" localSheetId="2">#REF!</definedName>
    <definedName name="__MAIN__" localSheetId="5">#REF!</definedName>
    <definedName name="__MAIN__" localSheetId="4">#REF!</definedName>
    <definedName name="__MAIN__">#REF!</definedName>
    <definedName name="__MAIN2__" localSheetId="3">#REF!</definedName>
    <definedName name="__MAIN2__" localSheetId="0">#REF!</definedName>
    <definedName name="__MAIN2__" localSheetId="6">#REF!</definedName>
    <definedName name="__MAIN2__" localSheetId="2">#REF!</definedName>
    <definedName name="__MAIN2__" localSheetId="5">#REF!</definedName>
    <definedName name="__MAIN2__" localSheetId="4">#REF!</definedName>
    <definedName name="__MAIN2__">#REF!</definedName>
    <definedName name="__MAIN3__" localSheetId="3">#REF!</definedName>
    <definedName name="__MAIN3__" localSheetId="0">#REF!</definedName>
    <definedName name="__MAIN3__" localSheetId="6">#REF!</definedName>
    <definedName name="__MAIN3__" localSheetId="2">#REF!</definedName>
    <definedName name="__MAIN3__" localSheetId="5">#REF!</definedName>
    <definedName name="__MAIN3__" localSheetId="4">#REF!</definedName>
    <definedName name="__MAIN3__">#REF!</definedName>
    <definedName name="__SAZBA__" localSheetId="3">#REF!</definedName>
    <definedName name="__SAZBA__" localSheetId="0">#REF!</definedName>
    <definedName name="__SAZBA__" localSheetId="6">#REF!</definedName>
    <definedName name="__SAZBA__" localSheetId="2">#REF!</definedName>
    <definedName name="__SAZBA__" localSheetId="5">#REF!</definedName>
    <definedName name="__SAZBA__" localSheetId="4">#REF!</definedName>
    <definedName name="__SAZBA__">#REF!</definedName>
    <definedName name="__T0__" localSheetId="3">#REF!</definedName>
    <definedName name="__T0__" localSheetId="0">#REF!</definedName>
    <definedName name="__T0__" localSheetId="6">#REF!</definedName>
    <definedName name="__T0__" localSheetId="2">#REF!</definedName>
    <definedName name="__T0__" localSheetId="5">#REF!</definedName>
    <definedName name="__T0__" localSheetId="4">#REF!</definedName>
    <definedName name="__T0__">#REF!</definedName>
    <definedName name="__T1" localSheetId="3">#REF!</definedName>
    <definedName name="__T1" localSheetId="6">#REF!</definedName>
    <definedName name="__T1" localSheetId="2">#REF!</definedName>
    <definedName name="__T1" localSheetId="5">#REF!</definedName>
    <definedName name="__T1" localSheetId="4">#REF!</definedName>
    <definedName name="__T1">#REF!</definedName>
    <definedName name="__T1__" localSheetId="3">#REF!</definedName>
    <definedName name="__T1__" localSheetId="0">#REF!</definedName>
    <definedName name="__T1__" localSheetId="6">#REF!</definedName>
    <definedName name="__T1__" localSheetId="2">#REF!</definedName>
    <definedName name="__T1__" localSheetId="5">#REF!</definedName>
    <definedName name="__T1__" localSheetId="4">#REF!</definedName>
    <definedName name="__T1__">#REF!</definedName>
    <definedName name="__T2__" localSheetId="3">#REF!</definedName>
    <definedName name="__T2__" localSheetId="0">#REF!</definedName>
    <definedName name="__T2__" localSheetId="6">#REF!</definedName>
    <definedName name="__T2__" localSheetId="2">#REF!</definedName>
    <definedName name="__T2__" localSheetId="5">#REF!</definedName>
    <definedName name="__T2__" localSheetId="4">#REF!</definedName>
    <definedName name="__T2__">#REF!</definedName>
    <definedName name="__T3__" localSheetId="3">#REF!</definedName>
    <definedName name="__T3__" localSheetId="0">#REF!</definedName>
    <definedName name="__T3__" localSheetId="6">#REF!</definedName>
    <definedName name="__T3__" localSheetId="2">#REF!</definedName>
    <definedName name="__T3__" localSheetId="5">#REF!</definedName>
    <definedName name="__T3__" localSheetId="1">#REF!</definedName>
    <definedName name="__T3__" localSheetId="4">#REF!</definedName>
    <definedName name="__T3__">#REF!</definedName>
    <definedName name="__TE0__" localSheetId="3">#REF!</definedName>
    <definedName name="__TE0__" localSheetId="0">#REF!</definedName>
    <definedName name="__TE0__" localSheetId="6">#REF!</definedName>
    <definedName name="__TE0__" localSheetId="2">#REF!</definedName>
    <definedName name="__TE0__" localSheetId="5">#REF!</definedName>
    <definedName name="__TE0__" localSheetId="4">#REF!</definedName>
    <definedName name="__TE0__">#REF!</definedName>
    <definedName name="__TE1__" localSheetId="3">#REF!</definedName>
    <definedName name="__TE1__" localSheetId="0">#REF!</definedName>
    <definedName name="__TE1__" localSheetId="6">#REF!</definedName>
    <definedName name="__TE1__" localSheetId="2">#REF!</definedName>
    <definedName name="__TE1__" localSheetId="5">#REF!</definedName>
    <definedName name="__TE1__" localSheetId="1">#REF!</definedName>
    <definedName name="__TE1__" localSheetId="4">#REF!</definedName>
    <definedName name="__TE1__">#REF!</definedName>
    <definedName name="__TE2__" localSheetId="3">#REF!</definedName>
    <definedName name="__TE2__" localSheetId="0">#REF!</definedName>
    <definedName name="__TE2__" localSheetId="6">#REF!</definedName>
    <definedName name="__TE2__" localSheetId="2">#REF!</definedName>
    <definedName name="__TE2__" localSheetId="5">#REF!</definedName>
    <definedName name="__TE2__" localSheetId="1">#REF!</definedName>
    <definedName name="__TE2__" localSheetId="4">#REF!</definedName>
    <definedName name="__TE2__">#REF!</definedName>
    <definedName name="__TR0__" localSheetId="3">#REF!</definedName>
    <definedName name="__TR0__" localSheetId="0">#REF!</definedName>
    <definedName name="__TR0__" localSheetId="6">#REF!</definedName>
    <definedName name="__TR0__" localSheetId="2">#REF!</definedName>
    <definedName name="__TR0__" localSheetId="5">#REF!</definedName>
    <definedName name="__TR0__" localSheetId="4">#REF!</definedName>
    <definedName name="__TR0__">#REF!</definedName>
    <definedName name="__TR1__" localSheetId="3">#REF!</definedName>
    <definedName name="__TR1__" localSheetId="0">#REF!</definedName>
    <definedName name="__TR1__" localSheetId="6">#REF!</definedName>
    <definedName name="__TR1__" localSheetId="2">#REF!</definedName>
    <definedName name="__TR1__" localSheetId="5">#REF!</definedName>
    <definedName name="__TR1__" localSheetId="4">#REF!</definedName>
    <definedName name="__TR1__">#REF!</definedName>
    <definedName name="_1info" localSheetId="3">#REF!</definedName>
    <definedName name="_1info" localSheetId="6">#REF!</definedName>
    <definedName name="_1info" localSheetId="2">#REF!</definedName>
    <definedName name="_1info" localSheetId="5">#REF!</definedName>
    <definedName name="_1info" localSheetId="4">#REF!</definedName>
    <definedName name="_1info">#REF!</definedName>
    <definedName name="_2_info_1" localSheetId="3">#REF!</definedName>
    <definedName name="_2_info_1" localSheetId="6">#REF!</definedName>
    <definedName name="_2_info_1" localSheetId="2">#REF!</definedName>
    <definedName name="_2_info_1" localSheetId="5">#REF!</definedName>
    <definedName name="_2_info_1" localSheetId="4">#REF!</definedName>
    <definedName name="_2_info_1">#REF!</definedName>
    <definedName name="_xlnm._FilterDatabase" localSheetId="3" hidden="1">Plošina!$A$7:$G$10</definedName>
    <definedName name="_xlnm._FilterDatabase" localSheetId="6" hidden="1">Silnoproud!$A$7:$G$75</definedName>
    <definedName name="_xlnm._FilterDatabase" localSheetId="2" hidden="1">Šachta!$A$7:$G$84</definedName>
    <definedName name="_xlnm._FilterDatabase" localSheetId="5" hidden="1">Vytápění!$A$7:$G$27</definedName>
    <definedName name="_xlnm._FilterDatabase" localSheetId="1" hidden="1">WC!$A$7:$G$70</definedName>
    <definedName name="_xlnm._FilterDatabase" localSheetId="4" hidden="1">ZTI!$A$7:$G$50</definedName>
    <definedName name="_info" localSheetId="3">#REF!</definedName>
    <definedName name="_info" localSheetId="0">#REF!</definedName>
    <definedName name="_info" localSheetId="6">#REF!</definedName>
    <definedName name="_info" localSheetId="2">#REF!</definedName>
    <definedName name="_info" localSheetId="5">#REF!</definedName>
    <definedName name="_info" localSheetId="4">#REF!</definedName>
    <definedName name="_info">#REF!</definedName>
    <definedName name="_T1" localSheetId="3">#REF!</definedName>
    <definedName name="_T1" localSheetId="6">#REF!</definedName>
    <definedName name="_T1" localSheetId="2">#REF!</definedName>
    <definedName name="_T1" localSheetId="5">#REF!</definedName>
    <definedName name="_T1" localSheetId="4">#REF!</definedName>
    <definedName name="_T1">#REF!</definedName>
    <definedName name="AL_obvodový_plášť" localSheetId="3">'[1]SO 11.1A Výkaz výměr'!#REF!</definedName>
    <definedName name="AL_obvodový_plášť" localSheetId="0">'[1]SO 11.1A Výkaz výměr'!#REF!</definedName>
    <definedName name="AL_obvodový_plášť" localSheetId="6">'[1]SO 11.1A Výkaz výměr'!#REF!</definedName>
    <definedName name="AL_obvodový_plášť" localSheetId="2">'[1]SO 11.1A Výkaz výměr'!#REF!</definedName>
    <definedName name="AL_obvodový_plášť" localSheetId="5">'[1]SO 11.1A Výkaz výměr'!#REF!</definedName>
    <definedName name="AL_obvodový_plášť" localSheetId="1">'[1]SO 11.1A Výkaz výměr'!#REF!</definedName>
    <definedName name="AL_obvodový_plášť" localSheetId="4">'[1]SO 11.1A Výkaz výměr'!#REF!</definedName>
    <definedName name="AL_obvodový_plášť">'[1]SO 11.1A Výkaz výměr'!#REF!</definedName>
    <definedName name="ats" localSheetId="3">#REF!</definedName>
    <definedName name="ats" localSheetId="0">#REF!</definedName>
    <definedName name="ats" localSheetId="6">#REF!</definedName>
    <definedName name="ats" localSheetId="2">#REF!</definedName>
    <definedName name="ats" localSheetId="5">#REF!</definedName>
    <definedName name="ats" localSheetId="4">#REF!</definedName>
    <definedName name="ats">#REF!</definedName>
    <definedName name="b_10" localSheetId="3">#REF!</definedName>
    <definedName name="b_10" localSheetId="0">#REF!</definedName>
    <definedName name="b_10" localSheetId="6">#REF!</definedName>
    <definedName name="b_10" localSheetId="2">#REF!</definedName>
    <definedName name="b_10" localSheetId="5">#REF!</definedName>
    <definedName name="b_10" localSheetId="4">#REF!</definedName>
    <definedName name="b_10">#REF!</definedName>
    <definedName name="b_25" localSheetId="3">#REF!</definedName>
    <definedName name="b_25" localSheetId="0">#REF!</definedName>
    <definedName name="b_25" localSheetId="6">#REF!</definedName>
    <definedName name="b_25" localSheetId="2">#REF!</definedName>
    <definedName name="b_25" localSheetId="5">#REF!</definedName>
    <definedName name="b_25" localSheetId="4">#REF!</definedName>
    <definedName name="b_25">#REF!</definedName>
    <definedName name="b_30" localSheetId="3">#REF!</definedName>
    <definedName name="b_30" localSheetId="6">#REF!</definedName>
    <definedName name="b_30" localSheetId="2">#REF!</definedName>
    <definedName name="b_30" localSheetId="5">#REF!</definedName>
    <definedName name="b_30" localSheetId="4">#REF!</definedName>
    <definedName name="b_30">#REF!</definedName>
    <definedName name="b_35" localSheetId="3">#REF!</definedName>
    <definedName name="b_35" localSheetId="6">#REF!</definedName>
    <definedName name="b_35" localSheetId="2">#REF!</definedName>
    <definedName name="b_35" localSheetId="5">#REF!</definedName>
    <definedName name="b_35" localSheetId="4">#REF!</definedName>
    <definedName name="b_35">#REF!</definedName>
    <definedName name="b_40" localSheetId="3">#REF!</definedName>
    <definedName name="b_40" localSheetId="6">#REF!</definedName>
    <definedName name="b_40" localSheetId="2">#REF!</definedName>
    <definedName name="b_40" localSheetId="5">#REF!</definedName>
    <definedName name="b_40" localSheetId="4">#REF!</definedName>
    <definedName name="b_40">#REF!</definedName>
    <definedName name="b_50" localSheetId="3">#REF!</definedName>
    <definedName name="b_50" localSheetId="6">#REF!</definedName>
    <definedName name="b_50" localSheetId="2">#REF!</definedName>
    <definedName name="b_50" localSheetId="5">#REF!</definedName>
    <definedName name="b_50" localSheetId="4">#REF!</definedName>
    <definedName name="b_50">#REF!</definedName>
    <definedName name="b_60" localSheetId="3">#REF!</definedName>
    <definedName name="b_60" localSheetId="6">#REF!</definedName>
    <definedName name="b_60" localSheetId="2">#REF!</definedName>
    <definedName name="b_60" localSheetId="5">#REF!</definedName>
    <definedName name="b_60" localSheetId="4">#REF!</definedName>
    <definedName name="b_60">#REF!</definedName>
    <definedName name="be_be" localSheetId="3">#REF!</definedName>
    <definedName name="be_be" localSheetId="6">#REF!</definedName>
    <definedName name="be_be" localSheetId="2">#REF!</definedName>
    <definedName name="be_be" localSheetId="5">#REF!</definedName>
    <definedName name="be_be" localSheetId="4">#REF!</definedName>
    <definedName name="be_be">#REF!</definedName>
    <definedName name="be_pf" localSheetId="3">#REF!</definedName>
    <definedName name="be_pf" localSheetId="6">#REF!</definedName>
    <definedName name="be_pf" localSheetId="2">#REF!</definedName>
    <definedName name="be_pf" localSheetId="5">#REF!</definedName>
    <definedName name="be_pf" localSheetId="4">#REF!</definedName>
    <definedName name="be_pf">#REF!</definedName>
    <definedName name="be_sc" localSheetId="3">#REF!</definedName>
    <definedName name="be_sc" localSheetId="6">#REF!</definedName>
    <definedName name="be_sc" localSheetId="2">#REF!</definedName>
    <definedName name="be_sc" localSheetId="5">#REF!</definedName>
    <definedName name="be_sc" localSheetId="4">#REF!</definedName>
    <definedName name="be_sc">#REF!</definedName>
    <definedName name="be_sch" localSheetId="3">#REF!</definedName>
    <definedName name="be_sch" localSheetId="6">#REF!</definedName>
    <definedName name="be_sch" localSheetId="2">#REF!</definedName>
    <definedName name="be_sch" localSheetId="5">#REF!</definedName>
    <definedName name="be_sch" localSheetId="4">#REF!</definedName>
    <definedName name="be_sch">#REF!</definedName>
    <definedName name="be_so" localSheetId="3">#REF!</definedName>
    <definedName name="be_so" localSheetId="6">#REF!</definedName>
    <definedName name="be_so" localSheetId="2">#REF!</definedName>
    <definedName name="be_so" localSheetId="5">#REF!</definedName>
    <definedName name="be_so" localSheetId="4">#REF!</definedName>
    <definedName name="be_so">#REF!</definedName>
    <definedName name="be_sp" localSheetId="3">#REF!</definedName>
    <definedName name="be_sp" localSheetId="6">#REF!</definedName>
    <definedName name="be_sp" localSheetId="2">#REF!</definedName>
    <definedName name="be_sp" localSheetId="5">#REF!</definedName>
    <definedName name="be_sp" localSheetId="4">#REF!</definedName>
    <definedName name="be_sp">#REF!</definedName>
    <definedName name="be_st" localSheetId="3">#REF!</definedName>
    <definedName name="be_st" localSheetId="6">#REF!</definedName>
    <definedName name="be_st" localSheetId="2">#REF!</definedName>
    <definedName name="be_st" localSheetId="5">#REF!</definedName>
    <definedName name="be_st" localSheetId="4">#REF!</definedName>
    <definedName name="be_st">#REF!</definedName>
    <definedName name="CC" localSheetId="3">#REF!</definedName>
    <definedName name="CC" localSheetId="0">#REF!</definedName>
    <definedName name="CC" localSheetId="6">#REF!</definedName>
    <definedName name="CC" localSheetId="2">#REF!</definedName>
    <definedName name="CC" localSheetId="5">#REF!</definedName>
    <definedName name="CC" localSheetId="4">#REF!</definedName>
    <definedName name="CC">#REF!</definedName>
    <definedName name="CC_12" localSheetId="3">#REF!</definedName>
    <definedName name="CC_12" localSheetId="0">#REF!</definedName>
    <definedName name="CC_12" localSheetId="6">#REF!</definedName>
    <definedName name="CC_12" localSheetId="2">#REF!</definedName>
    <definedName name="CC_12" localSheetId="5">#REF!</definedName>
    <definedName name="CC_12" localSheetId="4">#REF!</definedName>
    <definedName name="CC_12">#REF!</definedName>
    <definedName name="CC_34" localSheetId="3">#REF!</definedName>
    <definedName name="CC_34" localSheetId="0">#REF!</definedName>
    <definedName name="CC_34" localSheetId="6">#REF!</definedName>
    <definedName name="CC_34" localSheetId="2">#REF!</definedName>
    <definedName name="CC_34" localSheetId="5">#REF!</definedName>
    <definedName name="CC_34" localSheetId="4">#REF!</definedName>
    <definedName name="CC_34">#REF!</definedName>
    <definedName name="CC_50" localSheetId="3">#REF!</definedName>
    <definedName name="CC_50" localSheetId="0">#REF!</definedName>
    <definedName name="CC_50" localSheetId="6">#REF!</definedName>
    <definedName name="CC_50" localSheetId="2">#REF!</definedName>
    <definedName name="CC_50" localSheetId="5">#REF!</definedName>
    <definedName name="CC_50" localSheetId="4">#REF!</definedName>
    <definedName name="CC_50">#REF!</definedName>
    <definedName name="Cena" localSheetId="3">#REF!</definedName>
    <definedName name="Cena" localSheetId="0">#REF!</definedName>
    <definedName name="Cena" localSheetId="6">#REF!</definedName>
    <definedName name="Cena" localSheetId="2">#REF!</definedName>
    <definedName name="Cena" localSheetId="5">#REF!</definedName>
    <definedName name="Cena" localSheetId="4">#REF!</definedName>
    <definedName name="Cena">#REF!</definedName>
    <definedName name="Cena_2" localSheetId="3">#REF!</definedName>
    <definedName name="Cena_2" localSheetId="0">#REF!</definedName>
    <definedName name="Cena_2" localSheetId="6">#REF!</definedName>
    <definedName name="Cena_2" localSheetId="2">#REF!</definedName>
    <definedName name="Cena_2" localSheetId="5">#REF!</definedName>
    <definedName name="Cena_2" localSheetId="4">#REF!</definedName>
    <definedName name="Cena_2">#REF!</definedName>
    <definedName name="Cena_dokumentace" localSheetId="3">#REF!</definedName>
    <definedName name="Cena_dokumentace" localSheetId="0">#REF!</definedName>
    <definedName name="Cena_dokumentace" localSheetId="6">#REF!</definedName>
    <definedName name="Cena_dokumentace" localSheetId="2">#REF!</definedName>
    <definedName name="Cena_dokumentace" localSheetId="5">#REF!</definedName>
    <definedName name="Cena_dokumentace" localSheetId="4">#REF!</definedName>
    <definedName name="Cena_dokumentace">#REF!</definedName>
    <definedName name="Cena1" localSheetId="3">#REF!</definedName>
    <definedName name="Cena1" localSheetId="0">#REF!</definedName>
    <definedName name="Cena1" localSheetId="6">#REF!</definedName>
    <definedName name="Cena1" localSheetId="2">#REF!</definedName>
    <definedName name="Cena1" localSheetId="5">#REF!</definedName>
    <definedName name="Cena1" localSheetId="4">#REF!</definedName>
    <definedName name="Cena1">#REF!</definedName>
    <definedName name="Cena1_2" localSheetId="3">#REF!</definedName>
    <definedName name="Cena1_2" localSheetId="0">#REF!</definedName>
    <definedName name="Cena1_2" localSheetId="6">#REF!</definedName>
    <definedName name="Cena1_2" localSheetId="2">#REF!</definedName>
    <definedName name="Cena1_2" localSheetId="5">#REF!</definedName>
    <definedName name="Cena1_2" localSheetId="4">#REF!</definedName>
    <definedName name="Cena1_2">#REF!</definedName>
    <definedName name="Cena2" localSheetId="3">#REF!</definedName>
    <definedName name="Cena2" localSheetId="0">#REF!</definedName>
    <definedName name="Cena2" localSheetId="6">#REF!</definedName>
    <definedName name="Cena2" localSheetId="2">#REF!</definedName>
    <definedName name="Cena2" localSheetId="5">#REF!</definedName>
    <definedName name="Cena2" localSheetId="4">#REF!</definedName>
    <definedName name="Cena2">#REF!</definedName>
    <definedName name="Cena2_2" localSheetId="3">#REF!</definedName>
    <definedName name="Cena2_2" localSheetId="0">#REF!</definedName>
    <definedName name="Cena2_2" localSheetId="6">#REF!</definedName>
    <definedName name="Cena2_2" localSheetId="2">#REF!</definedName>
    <definedName name="Cena2_2" localSheetId="5">#REF!</definedName>
    <definedName name="Cena2_2" localSheetId="4">#REF!</definedName>
    <definedName name="Cena2_2">#REF!</definedName>
    <definedName name="Cena3" localSheetId="3">#REF!</definedName>
    <definedName name="Cena3" localSheetId="0">#REF!</definedName>
    <definedName name="Cena3" localSheetId="6">#REF!</definedName>
    <definedName name="Cena3" localSheetId="2">#REF!</definedName>
    <definedName name="Cena3" localSheetId="5">#REF!</definedName>
    <definedName name="Cena3" localSheetId="4">#REF!</definedName>
    <definedName name="Cena3">#REF!</definedName>
    <definedName name="Cena3_2" localSheetId="3">#REF!</definedName>
    <definedName name="Cena3_2" localSheetId="0">#REF!</definedName>
    <definedName name="Cena3_2" localSheetId="6">#REF!</definedName>
    <definedName name="Cena3_2" localSheetId="2">#REF!</definedName>
    <definedName name="Cena3_2" localSheetId="5">#REF!</definedName>
    <definedName name="Cena3_2" localSheetId="4">#REF!</definedName>
    <definedName name="Cena3_2">#REF!</definedName>
    <definedName name="Cena4" localSheetId="3">#REF!</definedName>
    <definedName name="Cena4" localSheetId="0">#REF!</definedName>
    <definedName name="Cena4" localSheetId="6">#REF!</definedName>
    <definedName name="Cena4" localSheetId="2">#REF!</definedName>
    <definedName name="Cena4" localSheetId="5">#REF!</definedName>
    <definedName name="Cena4" localSheetId="4">#REF!</definedName>
    <definedName name="Cena4">#REF!</definedName>
    <definedName name="Cena4_2" localSheetId="3">#REF!</definedName>
    <definedName name="Cena4_2" localSheetId="0">#REF!</definedName>
    <definedName name="Cena4_2" localSheetId="6">#REF!</definedName>
    <definedName name="Cena4_2" localSheetId="2">#REF!</definedName>
    <definedName name="Cena4_2" localSheetId="5">#REF!</definedName>
    <definedName name="Cena4_2" localSheetId="4">#REF!</definedName>
    <definedName name="Cena4_2">#REF!</definedName>
    <definedName name="Cena5" localSheetId="3">#REF!</definedName>
    <definedName name="Cena5" localSheetId="0">#REF!</definedName>
    <definedName name="Cena5" localSheetId="6">#REF!</definedName>
    <definedName name="Cena5" localSheetId="2">#REF!</definedName>
    <definedName name="Cena5" localSheetId="5">#REF!</definedName>
    <definedName name="Cena5" localSheetId="4">#REF!</definedName>
    <definedName name="Cena5">#REF!</definedName>
    <definedName name="Cena5_2" localSheetId="3">#REF!</definedName>
    <definedName name="Cena5_2" localSheetId="0">#REF!</definedName>
    <definedName name="Cena5_2" localSheetId="6">#REF!</definedName>
    <definedName name="Cena5_2" localSheetId="2">#REF!</definedName>
    <definedName name="Cena5_2" localSheetId="5">#REF!</definedName>
    <definedName name="Cena5_2" localSheetId="4">#REF!</definedName>
    <definedName name="Cena5_2">#REF!</definedName>
    <definedName name="Cena6" localSheetId="3">#REF!</definedName>
    <definedName name="Cena6" localSheetId="0">#REF!</definedName>
    <definedName name="Cena6" localSheetId="6">#REF!</definedName>
    <definedName name="Cena6" localSheetId="2">#REF!</definedName>
    <definedName name="Cena6" localSheetId="5">#REF!</definedName>
    <definedName name="Cena6" localSheetId="4">#REF!</definedName>
    <definedName name="Cena6">#REF!</definedName>
    <definedName name="Cena6_2" localSheetId="3">#REF!</definedName>
    <definedName name="Cena6_2" localSheetId="0">#REF!</definedName>
    <definedName name="Cena6_2" localSheetId="6">#REF!</definedName>
    <definedName name="Cena6_2" localSheetId="2">#REF!</definedName>
    <definedName name="Cena6_2" localSheetId="5">#REF!</definedName>
    <definedName name="Cena6_2" localSheetId="4">#REF!</definedName>
    <definedName name="Cena6_2">#REF!</definedName>
    <definedName name="Cena7" localSheetId="3">#REF!</definedName>
    <definedName name="Cena7" localSheetId="0">#REF!</definedName>
    <definedName name="Cena7" localSheetId="6">#REF!</definedName>
    <definedName name="Cena7" localSheetId="2">#REF!</definedName>
    <definedName name="Cena7" localSheetId="5">#REF!</definedName>
    <definedName name="Cena7" localSheetId="4">#REF!</definedName>
    <definedName name="Cena7">#REF!</definedName>
    <definedName name="Cena7_2" localSheetId="3">#REF!</definedName>
    <definedName name="Cena7_2" localSheetId="0">#REF!</definedName>
    <definedName name="Cena7_2" localSheetId="6">#REF!</definedName>
    <definedName name="Cena7_2" localSheetId="2">#REF!</definedName>
    <definedName name="Cena7_2" localSheetId="5">#REF!</definedName>
    <definedName name="Cena7_2" localSheetId="4">#REF!</definedName>
    <definedName name="Cena7_2">#REF!</definedName>
    <definedName name="Cena8" localSheetId="3">#REF!</definedName>
    <definedName name="Cena8" localSheetId="0">#REF!</definedName>
    <definedName name="Cena8" localSheetId="6">#REF!</definedName>
    <definedName name="Cena8" localSheetId="2">#REF!</definedName>
    <definedName name="Cena8" localSheetId="5">#REF!</definedName>
    <definedName name="Cena8" localSheetId="4">#REF!</definedName>
    <definedName name="Cena8">#REF!</definedName>
    <definedName name="Cena8_2" localSheetId="3">#REF!</definedName>
    <definedName name="Cena8_2" localSheetId="0">#REF!</definedName>
    <definedName name="Cena8_2" localSheetId="6">#REF!</definedName>
    <definedName name="Cena8_2" localSheetId="2">#REF!</definedName>
    <definedName name="Cena8_2" localSheetId="5">#REF!</definedName>
    <definedName name="Cena8_2" localSheetId="4">#REF!</definedName>
    <definedName name="Cena8_2">#REF!</definedName>
    <definedName name="Datum" localSheetId="3">[2]MaR!#REF!</definedName>
    <definedName name="Datum" localSheetId="0">[2]MaR!#REF!</definedName>
    <definedName name="Datum" localSheetId="6">[2]MaR!#REF!</definedName>
    <definedName name="Datum" localSheetId="2">[2]MaR!#REF!</definedName>
    <definedName name="Datum" localSheetId="5">[2]MaR!#REF!</definedName>
    <definedName name="Datum" localSheetId="1">[2]MaR!#REF!</definedName>
    <definedName name="Datum" localSheetId="4">[2]MaR!#REF!</definedName>
    <definedName name="Datum">[2]MaR!#REF!</definedName>
    <definedName name="Datum_2" localSheetId="3">[2]MaR!#REF!</definedName>
    <definedName name="Datum_2" localSheetId="0">[2]MaR!#REF!</definedName>
    <definedName name="Datum_2" localSheetId="6">[2]MaR!#REF!</definedName>
    <definedName name="Datum_2" localSheetId="2">[2]MaR!#REF!</definedName>
    <definedName name="Datum_2" localSheetId="5">[2]MaR!#REF!</definedName>
    <definedName name="Datum_2" localSheetId="1">[2]MaR!#REF!</definedName>
    <definedName name="Datum_2" localSheetId="4">[2]MaR!#REF!</definedName>
    <definedName name="Datum_2">[2]MaR!#REF!</definedName>
    <definedName name="dem" localSheetId="3">#REF!</definedName>
    <definedName name="dem" localSheetId="0">#REF!</definedName>
    <definedName name="dem" localSheetId="6">#REF!</definedName>
    <definedName name="dem" localSheetId="2">#REF!</definedName>
    <definedName name="dem" localSheetId="5">#REF!</definedName>
    <definedName name="dem" localSheetId="4">#REF!</definedName>
    <definedName name="dem">#REF!</definedName>
    <definedName name="Dispečink" localSheetId="3">[2]MaR!#REF!</definedName>
    <definedName name="Dispečink" localSheetId="0">[2]MaR!#REF!</definedName>
    <definedName name="Dispečink" localSheetId="6">[2]MaR!#REF!</definedName>
    <definedName name="Dispečink" localSheetId="2">[2]MaR!#REF!</definedName>
    <definedName name="Dispečink" localSheetId="5">[2]MaR!#REF!</definedName>
    <definedName name="Dispečink" localSheetId="1">[2]MaR!#REF!</definedName>
    <definedName name="Dispečink" localSheetId="4">[2]MaR!#REF!</definedName>
    <definedName name="Dispečink">[2]MaR!#REF!</definedName>
    <definedName name="Dispečink_2" localSheetId="3">[2]MaR!#REF!</definedName>
    <definedName name="Dispečink_2" localSheetId="0">[2]MaR!#REF!</definedName>
    <definedName name="Dispečink_2" localSheetId="6">[2]MaR!#REF!</definedName>
    <definedName name="Dispečink_2" localSheetId="2">[2]MaR!#REF!</definedName>
    <definedName name="Dispečink_2" localSheetId="5">[2]MaR!#REF!</definedName>
    <definedName name="Dispečink_2" localSheetId="1">[2]MaR!#REF!</definedName>
    <definedName name="Dispečink_2" localSheetId="4">[2]MaR!#REF!</definedName>
    <definedName name="Dispečink_2">[2]MaR!#REF!</definedName>
    <definedName name="DO" localSheetId="3">#REF!</definedName>
    <definedName name="DO" localSheetId="0">#REF!</definedName>
    <definedName name="DO" localSheetId="6">#REF!</definedName>
    <definedName name="DO" localSheetId="2">#REF!</definedName>
    <definedName name="DO" localSheetId="5">#REF!</definedName>
    <definedName name="DO" localSheetId="4">#REF!</definedName>
    <definedName name="DO">#REF!</definedName>
    <definedName name="DO_12" localSheetId="3">#REF!</definedName>
    <definedName name="DO_12" localSheetId="0">#REF!</definedName>
    <definedName name="DO_12" localSheetId="6">#REF!</definedName>
    <definedName name="DO_12" localSheetId="2">#REF!</definedName>
    <definedName name="DO_12" localSheetId="5">#REF!</definedName>
    <definedName name="DO_12" localSheetId="4">#REF!</definedName>
    <definedName name="DO_12">#REF!</definedName>
    <definedName name="DO_34" localSheetId="3">#REF!</definedName>
    <definedName name="DO_34" localSheetId="0">#REF!</definedName>
    <definedName name="DO_34" localSheetId="6">#REF!</definedName>
    <definedName name="DO_34" localSheetId="2">#REF!</definedName>
    <definedName name="DO_34" localSheetId="5">#REF!</definedName>
    <definedName name="DO_34" localSheetId="4">#REF!</definedName>
    <definedName name="DO_34">#REF!</definedName>
    <definedName name="DO_50" localSheetId="3">#REF!</definedName>
    <definedName name="DO_50" localSheetId="0">#REF!</definedName>
    <definedName name="DO_50" localSheetId="6">#REF!</definedName>
    <definedName name="DO_50" localSheetId="2">#REF!</definedName>
    <definedName name="DO_50" localSheetId="5">#REF!</definedName>
    <definedName name="DO_50" localSheetId="4">#REF!</definedName>
    <definedName name="DO_50">#REF!</definedName>
    <definedName name="DOD" localSheetId="3">#REF!</definedName>
    <definedName name="DOD" localSheetId="0">#REF!</definedName>
    <definedName name="DOD" localSheetId="6">#REF!</definedName>
    <definedName name="DOD" localSheetId="2">#REF!</definedName>
    <definedName name="DOD" localSheetId="5">#REF!</definedName>
    <definedName name="DOD" localSheetId="4">#REF!</definedName>
    <definedName name="DOD">#REF!</definedName>
    <definedName name="DOD_12" localSheetId="3">#REF!</definedName>
    <definedName name="DOD_12" localSheetId="0">#REF!</definedName>
    <definedName name="DOD_12" localSheetId="6">#REF!</definedName>
    <definedName name="DOD_12" localSheetId="2">#REF!</definedName>
    <definedName name="DOD_12" localSheetId="5">#REF!</definedName>
    <definedName name="DOD_12" localSheetId="4">#REF!</definedName>
    <definedName name="DOD_12">#REF!</definedName>
    <definedName name="DOD_34" localSheetId="3">#REF!</definedName>
    <definedName name="DOD_34" localSheetId="0">#REF!</definedName>
    <definedName name="DOD_34" localSheetId="6">#REF!</definedName>
    <definedName name="DOD_34" localSheetId="2">#REF!</definedName>
    <definedName name="DOD_34" localSheetId="5">#REF!</definedName>
    <definedName name="DOD_34" localSheetId="4">#REF!</definedName>
    <definedName name="DOD_34">#REF!</definedName>
    <definedName name="DOD_50" localSheetId="3">#REF!</definedName>
    <definedName name="DOD_50" localSheetId="0">#REF!</definedName>
    <definedName name="DOD_50" localSheetId="6">#REF!</definedName>
    <definedName name="DOD_50" localSheetId="2">#REF!</definedName>
    <definedName name="DOD_50" localSheetId="5">#REF!</definedName>
    <definedName name="DOD_50" localSheetId="4">#REF!</definedName>
    <definedName name="DOD_50">#REF!</definedName>
    <definedName name="DPJ" localSheetId="3">#REF!</definedName>
    <definedName name="DPJ" localSheetId="0">#REF!</definedName>
    <definedName name="DPJ" localSheetId="6">#REF!</definedName>
    <definedName name="DPJ" localSheetId="2">#REF!</definedName>
    <definedName name="DPJ" localSheetId="5">#REF!</definedName>
    <definedName name="DPJ" localSheetId="4">#REF!</definedName>
    <definedName name="DPJ">#REF!</definedName>
    <definedName name="DPJ_12" localSheetId="3">#REF!</definedName>
    <definedName name="DPJ_12" localSheetId="0">#REF!</definedName>
    <definedName name="DPJ_12" localSheetId="6">#REF!</definedName>
    <definedName name="DPJ_12" localSheetId="2">#REF!</definedName>
    <definedName name="DPJ_12" localSheetId="5">#REF!</definedName>
    <definedName name="DPJ_12" localSheetId="4">#REF!</definedName>
    <definedName name="DPJ_12">#REF!</definedName>
    <definedName name="DPJ_34" localSheetId="3">#REF!</definedName>
    <definedName name="DPJ_34" localSheetId="0">#REF!</definedName>
    <definedName name="DPJ_34" localSheetId="6">#REF!</definedName>
    <definedName name="DPJ_34" localSheetId="2">#REF!</definedName>
    <definedName name="DPJ_34" localSheetId="5">#REF!</definedName>
    <definedName name="DPJ_34" localSheetId="4">#REF!</definedName>
    <definedName name="DPJ_34">#REF!</definedName>
    <definedName name="DPJ_50" localSheetId="3">#REF!</definedName>
    <definedName name="DPJ_50" localSheetId="0">#REF!</definedName>
    <definedName name="DPJ_50" localSheetId="6">#REF!</definedName>
    <definedName name="DPJ_50" localSheetId="2">#REF!</definedName>
    <definedName name="DPJ_50" localSheetId="5">#REF!</definedName>
    <definedName name="DPJ_50" localSheetId="4">#REF!</definedName>
    <definedName name="DPJ_50">#REF!</definedName>
    <definedName name="Est_copy_první" localSheetId="3">#REF!</definedName>
    <definedName name="Est_copy_první" localSheetId="0">#REF!</definedName>
    <definedName name="Est_copy_první" localSheetId="6">#REF!</definedName>
    <definedName name="Est_copy_první" localSheetId="2">#REF!</definedName>
    <definedName name="Est_copy_první" localSheetId="5">#REF!</definedName>
    <definedName name="Est_copy_první" localSheetId="4">#REF!</definedName>
    <definedName name="Est_copy_první">#REF!</definedName>
    <definedName name="Est_poslední" localSheetId="3">#REF!</definedName>
    <definedName name="Est_poslední" localSheetId="0">#REF!</definedName>
    <definedName name="Est_poslední" localSheetId="6">#REF!</definedName>
    <definedName name="Est_poslední" localSheetId="2">#REF!</definedName>
    <definedName name="Est_poslední" localSheetId="5">#REF!</definedName>
    <definedName name="Est_poslední" localSheetId="4">#REF!</definedName>
    <definedName name="Est_poslední">#REF!</definedName>
    <definedName name="Est_první" localSheetId="3">#REF!</definedName>
    <definedName name="Est_první" localSheetId="0">#REF!</definedName>
    <definedName name="Est_první" localSheetId="6">#REF!</definedName>
    <definedName name="Est_první" localSheetId="2">#REF!</definedName>
    <definedName name="Est_první" localSheetId="5">#REF!</definedName>
    <definedName name="Est_první" localSheetId="4">#REF!</definedName>
    <definedName name="Est_první">#REF!</definedName>
    <definedName name="eur" localSheetId="3">#REF!</definedName>
    <definedName name="eur" localSheetId="6">#REF!</definedName>
    <definedName name="eur" localSheetId="2">#REF!</definedName>
    <definedName name="eur" localSheetId="5">#REF!</definedName>
    <definedName name="eur" localSheetId="4">#REF!</definedName>
    <definedName name="eur">#REF!</definedName>
    <definedName name="Excel_BuiltIn_Print_Area_1_1" localSheetId="3">#REF!</definedName>
    <definedName name="Excel_BuiltIn_Print_Area_1_1" localSheetId="0">#REF!</definedName>
    <definedName name="Excel_BuiltIn_Print_Area_1_1" localSheetId="6">#REF!</definedName>
    <definedName name="Excel_BuiltIn_Print_Area_1_1" localSheetId="2">#REF!</definedName>
    <definedName name="Excel_BuiltIn_Print_Area_1_1" localSheetId="5">#REF!</definedName>
    <definedName name="Excel_BuiltIn_Print_Area_1_1" localSheetId="4">#REF!</definedName>
    <definedName name="Excel_BuiltIn_Print_Area_1_1">#REF!</definedName>
    <definedName name="Excel_BuiltIn_Print_Area_1_1_1" localSheetId="3">#REF!</definedName>
    <definedName name="Excel_BuiltIn_Print_Area_1_1_1" localSheetId="0">#REF!</definedName>
    <definedName name="Excel_BuiltIn_Print_Area_1_1_1" localSheetId="6">#REF!</definedName>
    <definedName name="Excel_BuiltIn_Print_Area_1_1_1" localSheetId="2">#REF!</definedName>
    <definedName name="Excel_BuiltIn_Print_Area_1_1_1" localSheetId="5">#REF!</definedName>
    <definedName name="Excel_BuiltIn_Print_Area_1_1_1" localSheetId="4">#REF!</definedName>
    <definedName name="Excel_BuiltIn_Print_Area_1_1_1">#REF!</definedName>
    <definedName name="Excel_BuiltIn_Print_Area_2_1" localSheetId="3">#REF!</definedName>
    <definedName name="Excel_BuiltIn_Print_Area_2_1" localSheetId="0">#REF!</definedName>
    <definedName name="Excel_BuiltIn_Print_Area_2_1" localSheetId="6">#REF!</definedName>
    <definedName name="Excel_BuiltIn_Print_Area_2_1" localSheetId="2">#REF!</definedName>
    <definedName name="Excel_BuiltIn_Print_Area_2_1" localSheetId="5">#REF!</definedName>
    <definedName name="Excel_BuiltIn_Print_Area_2_1" localSheetId="4">#REF!</definedName>
    <definedName name="Excel_BuiltIn_Print_Area_2_1">#REF!</definedName>
    <definedName name="Excel_BuiltIn_Print_Area_3_1" localSheetId="3">#REF!</definedName>
    <definedName name="Excel_BuiltIn_Print_Area_3_1" localSheetId="0">#REF!</definedName>
    <definedName name="Excel_BuiltIn_Print_Area_3_1" localSheetId="6">#REF!</definedName>
    <definedName name="Excel_BuiltIn_Print_Area_3_1" localSheetId="2">#REF!</definedName>
    <definedName name="Excel_BuiltIn_Print_Area_3_1" localSheetId="5">#REF!</definedName>
    <definedName name="Excel_BuiltIn_Print_Area_3_1" localSheetId="1">#REF!</definedName>
    <definedName name="Excel_BuiltIn_Print_Area_3_1" localSheetId="4">#REF!</definedName>
    <definedName name="Excel_BuiltIn_Print_Area_3_1">#REF!</definedName>
    <definedName name="fakt" localSheetId="3">[3]App_6!#REF!</definedName>
    <definedName name="fakt" localSheetId="6">[3]App_6!#REF!</definedName>
    <definedName name="fakt" localSheetId="2">[3]App_6!#REF!</definedName>
    <definedName name="fakt" localSheetId="5">[3]App_6!#REF!</definedName>
    <definedName name="fakt" localSheetId="4">[3]App_6!#REF!</definedName>
    <definedName name="fakt">[3]App_6!#REF!</definedName>
    <definedName name="gbp" localSheetId="3">#REF!</definedName>
    <definedName name="gbp" localSheetId="0">#REF!</definedName>
    <definedName name="gbp" localSheetId="6">#REF!</definedName>
    <definedName name="gbp" localSheetId="2">#REF!</definedName>
    <definedName name="gbp" localSheetId="5">#REF!</definedName>
    <definedName name="gbp" localSheetId="4">#REF!</definedName>
    <definedName name="gbp">#REF!</definedName>
    <definedName name="Hlavička" localSheetId="3">[2]MaR!#REF!</definedName>
    <definedName name="Hlavička" localSheetId="0">[2]MaR!#REF!</definedName>
    <definedName name="Hlavička" localSheetId="6">[2]MaR!#REF!</definedName>
    <definedName name="Hlavička" localSheetId="2">[2]MaR!#REF!</definedName>
    <definedName name="Hlavička" localSheetId="5">[2]MaR!#REF!</definedName>
    <definedName name="Hlavička" localSheetId="1">[2]MaR!#REF!</definedName>
    <definedName name="Hlavička" localSheetId="4">[2]MaR!#REF!</definedName>
    <definedName name="Hlavička">[2]MaR!#REF!</definedName>
    <definedName name="Hlavička_2" localSheetId="3">[2]MaR!#REF!</definedName>
    <definedName name="Hlavička_2" localSheetId="0">[2]MaR!#REF!</definedName>
    <definedName name="Hlavička_2" localSheetId="6">[2]MaR!#REF!</definedName>
    <definedName name="Hlavička_2" localSheetId="2">[2]MaR!#REF!</definedName>
    <definedName name="Hlavička_2" localSheetId="5">[2]MaR!#REF!</definedName>
    <definedName name="Hlavička_2" localSheetId="1">[2]MaR!#REF!</definedName>
    <definedName name="Hlavička_2" localSheetId="4">[2]MaR!#REF!</definedName>
    <definedName name="Hlavička_2">[2]MaR!#REF!</definedName>
    <definedName name="chf" localSheetId="3">#REF!</definedName>
    <definedName name="chf" localSheetId="0">#REF!</definedName>
    <definedName name="chf" localSheetId="6">#REF!</definedName>
    <definedName name="chf" localSheetId="2">#REF!</definedName>
    <definedName name="chf" localSheetId="5">#REF!</definedName>
    <definedName name="chf" localSheetId="4">#REF!</definedName>
    <definedName name="chf">#REF!</definedName>
    <definedName name="Integr_poslední" localSheetId="3">#REF!</definedName>
    <definedName name="Integr_poslední" localSheetId="0">#REF!</definedName>
    <definedName name="Integr_poslední" localSheetId="6">#REF!</definedName>
    <definedName name="Integr_poslední" localSheetId="2">#REF!</definedName>
    <definedName name="Integr_poslední" localSheetId="5">#REF!</definedName>
    <definedName name="Integr_poslední" localSheetId="4">#REF!</definedName>
    <definedName name="Integr_poslední">#REF!</definedName>
    <definedName name="Izolace_akustické" localSheetId="3">'[1]SO 11.1A Výkaz výměr'!#REF!</definedName>
    <definedName name="Izolace_akustické" localSheetId="0">'[1]SO 11.1A Výkaz výměr'!#REF!</definedName>
    <definedName name="Izolace_akustické" localSheetId="6">'[1]SO 11.1A Výkaz výměr'!#REF!</definedName>
    <definedName name="Izolace_akustické" localSheetId="2">'[1]SO 11.1A Výkaz výměr'!#REF!</definedName>
    <definedName name="Izolace_akustické" localSheetId="5">'[1]SO 11.1A Výkaz výměr'!#REF!</definedName>
    <definedName name="Izolace_akustické" localSheetId="1">'[1]SO 11.1A Výkaz výměr'!#REF!</definedName>
    <definedName name="Izolace_akustické" localSheetId="4">'[1]SO 11.1A Výkaz výměr'!#REF!</definedName>
    <definedName name="Izolace_akustické">'[1]SO 11.1A Výkaz výměr'!#REF!</definedName>
    <definedName name="Izolace_proti_vodě" localSheetId="3">'[1]SO 11.1A Výkaz výměr'!#REF!</definedName>
    <definedName name="Izolace_proti_vodě" localSheetId="0">'[1]SO 11.1A Výkaz výměr'!#REF!</definedName>
    <definedName name="Izolace_proti_vodě" localSheetId="6">'[1]SO 11.1A Výkaz výměr'!#REF!</definedName>
    <definedName name="Izolace_proti_vodě" localSheetId="2">'[1]SO 11.1A Výkaz výměr'!#REF!</definedName>
    <definedName name="Izolace_proti_vodě" localSheetId="5">'[1]SO 11.1A Výkaz výměr'!#REF!</definedName>
    <definedName name="Izolace_proti_vodě" localSheetId="1">'[1]SO 11.1A Výkaz výměr'!#REF!</definedName>
    <definedName name="Izolace_proti_vodě" localSheetId="4">'[1]SO 11.1A Výkaz výměr'!#REF!</definedName>
    <definedName name="Izolace_proti_vodě">'[1]SO 11.1A Výkaz výměr'!#REF!</definedName>
    <definedName name="k_6_ko" localSheetId="3">#REF!</definedName>
    <definedName name="k_6_ko" localSheetId="0">#REF!</definedName>
    <definedName name="k_6_ko" localSheetId="6">#REF!</definedName>
    <definedName name="k_6_ko" localSheetId="2">#REF!</definedName>
    <definedName name="k_6_ko" localSheetId="5">#REF!</definedName>
    <definedName name="k_6_ko" localSheetId="4">#REF!</definedName>
    <definedName name="k_6_ko">#REF!</definedName>
    <definedName name="k_6_sz" localSheetId="3">#REF!</definedName>
    <definedName name="k_6_sz" localSheetId="0">#REF!</definedName>
    <definedName name="k_6_sz" localSheetId="6">#REF!</definedName>
    <definedName name="k_6_sz" localSheetId="2">#REF!</definedName>
    <definedName name="k_6_sz" localSheetId="5">#REF!</definedName>
    <definedName name="k_6_sz" localSheetId="4">#REF!</definedName>
    <definedName name="k_6_sz">#REF!</definedName>
    <definedName name="k_8_ko" localSheetId="3">#REF!</definedName>
    <definedName name="k_8_ko" localSheetId="0">#REF!</definedName>
    <definedName name="k_8_ko" localSheetId="6">#REF!</definedName>
    <definedName name="k_8_ko" localSheetId="2">#REF!</definedName>
    <definedName name="k_8_ko" localSheetId="5">#REF!</definedName>
    <definedName name="k_8_ko" localSheetId="4">#REF!</definedName>
    <definedName name="k_8_ko">#REF!</definedName>
    <definedName name="k_8_sz" localSheetId="3">#REF!</definedName>
    <definedName name="k_8_sz" localSheetId="6">#REF!</definedName>
    <definedName name="k_8_sz" localSheetId="2">#REF!</definedName>
    <definedName name="k_8_sz" localSheetId="5">#REF!</definedName>
    <definedName name="k_8_sz" localSheetId="4">#REF!</definedName>
    <definedName name="k_8_sz">#REF!</definedName>
    <definedName name="Kod" localSheetId="3">#REF!</definedName>
    <definedName name="Kod" localSheetId="0">#REF!</definedName>
    <definedName name="Kod" localSheetId="6">#REF!</definedName>
    <definedName name="Kod" localSheetId="2">#REF!</definedName>
    <definedName name="Kod" localSheetId="5">#REF!</definedName>
    <definedName name="Kod" localSheetId="4">#REF!</definedName>
    <definedName name="Kod">#REF!</definedName>
    <definedName name="Kod_2" localSheetId="3">#REF!</definedName>
    <definedName name="Kod_2" localSheetId="0">#REF!</definedName>
    <definedName name="Kod_2" localSheetId="6">#REF!</definedName>
    <definedName name="Kod_2" localSheetId="2">#REF!</definedName>
    <definedName name="Kod_2" localSheetId="5">#REF!</definedName>
    <definedName name="Kod_2" localSheetId="4">#REF!</definedName>
    <definedName name="Kod_2">#REF!</definedName>
    <definedName name="Komunikace" localSheetId="3">'[1]SO 11.1A Výkaz výměr'!#REF!</definedName>
    <definedName name="Komunikace" localSheetId="0">'[1]SO 11.1A Výkaz výměr'!#REF!</definedName>
    <definedName name="Komunikace" localSheetId="6">'[1]SO 11.1A Výkaz výměr'!#REF!</definedName>
    <definedName name="Komunikace" localSheetId="2">'[1]SO 11.1A Výkaz výměr'!#REF!</definedName>
    <definedName name="Komunikace" localSheetId="5">'[1]SO 11.1A Výkaz výměr'!#REF!</definedName>
    <definedName name="Komunikace" localSheetId="1">'[1]SO 11.1A Výkaz výměr'!#REF!</definedName>
    <definedName name="Komunikace" localSheetId="4">'[1]SO 11.1A Výkaz výměr'!#REF!</definedName>
    <definedName name="Komunikace">'[1]SO 11.1A Výkaz výměr'!#REF!</definedName>
    <definedName name="Konstrukce_klempířské" localSheetId="3">'[1]SO 11.1A Výkaz výměr'!#REF!</definedName>
    <definedName name="Konstrukce_klempířské" localSheetId="0">'[1]SO 11.1A Výkaz výměr'!#REF!</definedName>
    <definedName name="Konstrukce_klempířské" localSheetId="6">'[1]SO 11.1A Výkaz výměr'!#REF!</definedName>
    <definedName name="Konstrukce_klempířské" localSheetId="2">'[1]SO 11.1A Výkaz výměr'!#REF!</definedName>
    <definedName name="Konstrukce_klempířské" localSheetId="5">'[1]SO 11.1A Výkaz výměr'!#REF!</definedName>
    <definedName name="Konstrukce_klempířské" localSheetId="1">'[1]SO 11.1A Výkaz výměr'!#REF!</definedName>
    <definedName name="Konstrukce_klempířské" localSheetId="4">'[1]SO 11.1A Výkaz výměr'!#REF!</definedName>
    <definedName name="Konstrukce_klempířské">'[1]SO 11.1A Výkaz výměr'!#REF!</definedName>
    <definedName name="Konstrukce_tesařské" localSheetId="3">'[4]SO 51.4 Výkaz výměr'!#REF!</definedName>
    <definedName name="Konstrukce_tesařské" localSheetId="0">'[4]SO 51.4 Výkaz výměr'!#REF!</definedName>
    <definedName name="Konstrukce_tesařské" localSheetId="6">'[4]SO 51.4 Výkaz výměr'!#REF!</definedName>
    <definedName name="Konstrukce_tesařské" localSheetId="2">'[4]SO 51.4 Výkaz výměr'!#REF!</definedName>
    <definedName name="Konstrukce_tesařské" localSheetId="5">'[4]SO 51.4 Výkaz výměr'!#REF!</definedName>
    <definedName name="Konstrukce_tesařské" localSheetId="1">'[4]SO 51.4 Výkaz výměr'!#REF!</definedName>
    <definedName name="Konstrukce_tesařské" localSheetId="4">'[4]SO 51.4 Výkaz výměr'!#REF!</definedName>
    <definedName name="Konstrukce_tesařské">'[4]SO 51.4 Výkaz výměr'!#REF!</definedName>
    <definedName name="Konstrukce_truhlářské" localSheetId="3">'[1]SO 11.1A Výkaz výměr'!#REF!</definedName>
    <definedName name="Konstrukce_truhlářské" localSheetId="0">'[1]SO 11.1A Výkaz výměr'!#REF!</definedName>
    <definedName name="Konstrukce_truhlářské" localSheetId="6">'[1]SO 11.1A Výkaz výměr'!#REF!</definedName>
    <definedName name="Konstrukce_truhlářské" localSheetId="2">'[1]SO 11.1A Výkaz výměr'!#REF!</definedName>
    <definedName name="Konstrukce_truhlářské" localSheetId="5">'[1]SO 11.1A Výkaz výměr'!#REF!</definedName>
    <definedName name="Konstrukce_truhlářské" localSheetId="1">'[1]SO 11.1A Výkaz výměr'!#REF!</definedName>
    <definedName name="Konstrukce_truhlářské" localSheetId="4">'[1]SO 11.1A Výkaz výměr'!#REF!</definedName>
    <definedName name="Konstrukce_truhlářské">'[1]SO 11.1A Výkaz výměr'!#REF!</definedName>
    <definedName name="Kovové_stavební_doplňkové_konstrukce" localSheetId="3">'[1]SO 11.1A Výkaz výměr'!#REF!</definedName>
    <definedName name="Kovové_stavební_doplňkové_konstrukce" localSheetId="0">'[1]SO 11.1A Výkaz výměr'!#REF!</definedName>
    <definedName name="Kovové_stavební_doplňkové_konstrukce" localSheetId="6">'[1]SO 11.1A Výkaz výměr'!#REF!</definedName>
    <definedName name="Kovové_stavební_doplňkové_konstrukce" localSheetId="2">'[1]SO 11.1A Výkaz výměr'!#REF!</definedName>
    <definedName name="Kovové_stavební_doplňkové_konstrukce" localSheetId="5">'[1]SO 11.1A Výkaz výměr'!#REF!</definedName>
    <definedName name="Kovové_stavební_doplňkové_konstrukce" localSheetId="1">'[1]SO 11.1A Výkaz výměr'!#REF!</definedName>
    <definedName name="Kovové_stavební_doplňkové_konstrukce" localSheetId="4">'[1]SO 11.1A Výkaz výměr'!#REF!</definedName>
    <definedName name="Kovové_stavební_doplňkové_konstrukce">'[1]SO 11.1A Výkaz výměr'!#REF!</definedName>
    <definedName name="kr_15" localSheetId="3">#REF!</definedName>
    <definedName name="kr_15" localSheetId="0">#REF!</definedName>
    <definedName name="kr_15" localSheetId="6">#REF!</definedName>
    <definedName name="kr_15" localSheetId="2">#REF!</definedName>
    <definedName name="kr_15" localSheetId="5">#REF!</definedName>
    <definedName name="kr_15" localSheetId="4">#REF!</definedName>
    <definedName name="kr_15">#REF!</definedName>
    <definedName name="kr_15_ła" localSheetId="3">#REF!</definedName>
    <definedName name="kr_15_ła" localSheetId="0">#REF!</definedName>
    <definedName name="kr_15_ła" localSheetId="6">#REF!</definedName>
    <definedName name="kr_15_ła" localSheetId="2">#REF!</definedName>
    <definedName name="kr_15_ła" localSheetId="5">#REF!</definedName>
    <definedName name="kr_15_ła" localSheetId="4">#REF!</definedName>
    <definedName name="kr_15_ła">#REF!</definedName>
    <definedName name="KSDK" localSheetId="3">'[4]SO 51.4 Výkaz výměr'!#REF!</definedName>
    <definedName name="KSDK" localSheetId="0">'[4]SO 51.4 Výkaz výměr'!#REF!</definedName>
    <definedName name="KSDK" localSheetId="6">'[4]SO 51.4 Výkaz výměr'!#REF!</definedName>
    <definedName name="KSDK" localSheetId="2">'[4]SO 51.4 Výkaz výměr'!#REF!</definedName>
    <definedName name="KSDK" localSheetId="5">'[4]SO 51.4 Výkaz výměr'!#REF!</definedName>
    <definedName name="KSDK" localSheetId="1">'[4]SO 51.4 Výkaz výměr'!#REF!</definedName>
    <definedName name="KSDK" localSheetId="4">'[4]SO 51.4 Výkaz výměr'!#REF!</definedName>
    <definedName name="KSDK">'[4]SO 51.4 Výkaz výměr'!#REF!</definedName>
    <definedName name="la" localSheetId="3">#REF!</definedName>
    <definedName name="la" localSheetId="0">#REF!</definedName>
    <definedName name="la" localSheetId="6">#REF!</definedName>
    <definedName name="la" localSheetId="2">#REF!</definedName>
    <definedName name="la" localSheetId="5">#REF!</definedName>
    <definedName name="la" localSheetId="4">#REF!</definedName>
    <definedName name="la">#REF!</definedName>
    <definedName name="Malby__tapety__nátěry__nástřiky" localSheetId="3">'[1]SO 11.1A Výkaz výměr'!#REF!</definedName>
    <definedName name="Malby__tapety__nátěry__nástřiky" localSheetId="0">'[1]SO 11.1A Výkaz výměr'!#REF!</definedName>
    <definedName name="Malby__tapety__nátěry__nástřiky" localSheetId="6">'[1]SO 11.1A Výkaz výměr'!#REF!</definedName>
    <definedName name="Malby__tapety__nátěry__nástřiky" localSheetId="2">'[1]SO 11.1A Výkaz výměr'!#REF!</definedName>
    <definedName name="Malby__tapety__nátěry__nástřiky" localSheetId="5">'[1]SO 11.1A Výkaz výměr'!#REF!</definedName>
    <definedName name="Malby__tapety__nátěry__nástřiky" localSheetId="1">'[1]SO 11.1A Výkaz výměr'!#REF!</definedName>
    <definedName name="Malby__tapety__nátěry__nástřiky" localSheetId="4">'[1]SO 11.1A Výkaz výměr'!#REF!</definedName>
    <definedName name="Malby__tapety__nátěry__nástřiky">'[1]SO 11.1A Výkaz výměr'!#REF!</definedName>
    <definedName name="MJ" localSheetId="3">#REF!</definedName>
    <definedName name="MJ" localSheetId="0">#REF!</definedName>
    <definedName name="MJ" localSheetId="6">#REF!</definedName>
    <definedName name="MJ" localSheetId="2">#REF!</definedName>
    <definedName name="MJ" localSheetId="5">#REF!</definedName>
    <definedName name="MJ" localSheetId="4">#REF!</definedName>
    <definedName name="MJ">#REF!</definedName>
    <definedName name="MJ_12" localSheetId="3">#REF!</definedName>
    <definedName name="MJ_12" localSheetId="0">#REF!</definedName>
    <definedName name="MJ_12" localSheetId="6">#REF!</definedName>
    <definedName name="MJ_12" localSheetId="2">#REF!</definedName>
    <definedName name="MJ_12" localSheetId="5">#REF!</definedName>
    <definedName name="MJ_12" localSheetId="4">#REF!</definedName>
    <definedName name="MJ_12">#REF!</definedName>
    <definedName name="MJ_34" localSheetId="3">#REF!</definedName>
    <definedName name="MJ_34" localSheetId="0">#REF!</definedName>
    <definedName name="MJ_34" localSheetId="6">#REF!</definedName>
    <definedName name="MJ_34" localSheetId="2">#REF!</definedName>
    <definedName name="MJ_34" localSheetId="5">#REF!</definedName>
    <definedName name="MJ_34" localSheetId="4">#REF!</definedName>
    <definedName name="MJ_34">#REF!</definedName>
    <definedName name="MJ_50" localSheetId="3">#REF!</definedName>
    <definedName name="MJ_50" localSheetId="0">#REF!</definedName>
    <definedName name="MJ_50" localSheetId="6">#REF!</definedName>
    <definedName name="MJ_50" localSheetId="2">#REF!</definedName>
    <definedName name="MJ_50" localSheetId="5">#REF!</definedName>
    <definedName name="MJ_50" localSheetId="4">#REF!</definedName>
    <definedName name="MJ_50">#REF!</definedName>
    <definedName name="MO" localSheetId="3">#REF!</definedName>
    <definedName name="MO" localSheetId="0">#REF!</definedName>
    <definedName name="MO" localSheetId="6">#REF!</definedName>
    <definedName name="MO" localSheetId="2">#REF!</definedName>
    <definedName name="MO" localSheetId="5">#REF!</definedName>
    <definedName name="MO" localSheetId="4">#REF!</definedName>
    <definedName name="MO">#REF!</definedName>
    <definedName name="MO_12" localSheetId="3">#REF!</definedName>
    <definedName name="MO_12" localSheetId="0">#REF!</definedName>
    <definedName name="MO_12" localSheetId="6">#REF!</definedName>
    <definedName name="MO_12" localSheetId="2">#REF!</definedName>
    <definedName name="MO_12" localSheetId="5">#REF!</definedName>
    <definedName name="MO_12" localSheetId="4">#REF!</definedName>
    <definedName name="MO_12">#REF!</definedName>
    <definedName name="MO_34" localSheetId="3">#REF!</definedName>
    <definedName name="MO_34" localSheetId="0">#REF!</definedName>
    <definedName name="MO_34" localSheetId="6">#REF!</definedName>
    <definedName name="MO_34" localSheetId="2">#REF!</definedName>
    <definedName name="MO_34" localSheetId="5">#REF!</definedName>
    <definedName name="MO_34" localSheetId="4">#REF!</definedName>
    <definedName name="MO_34">#REF!</definedName>
    <definedName name="MO_50" localSheetId="3">#REF!</definedName>
    <definedName name="MO_50" localSheetId="0">#REF!</definedName>
    <definedName name="MO_50" localSheetId="6">#REF!</definedName>
    <definedName name="MO_50" localSheetId="2">#REF!</definedName>
    <definedName name="MO_50" localSheetId="5">#REF!</definedName>
    <definedName name="MO_50" localSheetId="4">#REF!</definedName>
    <definedName name="MO_50">#REF!</definedName>
    <definedName name="MONT" localSheetId="3">#REF!</definedName>
    <definedName name="MONT" localSheetId="0">#REF!</definedName>
    <definedName name="MONT" localSheetId="6">#REF!</definedName>
    <definedName name="MONT" localSheetId="2">#REF!</definedName>
    <definedName name="MONT" localSheetId="5">#REF!</definedName>
    <definedName name="MONT" localSheetId="4">#REF!</definedName>
    <definedName name="MONT">#REF!</definedName>
    <definedName name="MONT_12" localSheetId="3">#REF!</definedName>
    <definedName name="MONT_12" localSheetId="0">#REF!</definedName>
    <definedName name="MONT_12" localSheetId="6">#REF!</definedName>
    <definedName name="MONT_12" localSheetId="2">#REF!</definedName>
    <definedName name="MONT_12" localSheetId="5">#REF!</definedName>
    <definedName name="MONT_12" localSheetId="4">#REF!</definedName>
    <definedName name="MONT_12">#REF!</definedName>
    <definedName name="MONT_34" localSheetId="3">#REF!</definedName>
    <definedName name="MONT_34" localSheetId="0">#REF!</definedName>
    <definedName name="MONT_34" localSheetId="6">#REF!</definedName>
    <definedName name="MONT_34" localSheetId="2">#REF!</definedName>
    <definedName name="MONT_34" localSheetId="5">#REF!</definedName>
    <definedName name="MONT_34" localSheetId="4">#REF!</definedName>
    <definedName name="MONT_34">#REF!</definedName>
    <definedName name="MONT_50" localSheetId="3">#REF!</definedName>
    <definedName name="MONT_50" localSheetId="0">#REF!</definedName>
    <definedName name="MONT_50" localSheetId="6">#REF!</definedName>
    <definedName name="MONT_50" localSheetId="2">#REF!</definedName>
    <definedName name="MONT_50" localSheetId="5">#REF!</definedName>
    <definedName name="MONT_50" localSheetId="4">#REF!</definedName>
    <definedName name="MONT_50">#REF!</definedName>
    <definedName name="_xlnm.Print_Titles" localSheetId="3">Plošina!$6:$8</definedName>
    <definedName name="_xlnm.Print_Titles" localSheetId="6">Silnoproud!$6:$8</definedName>
    <definedName name="_xlnm.Print_Titles" localSheetId="2">Šachta!$6:$8</definedName>
    <definedName name="_xlnm.Print_Titles" localSheetId="5">Vytápění!$6:$8</definedName>
    <definedName name="_xlnm.Print_Titles" localSheetId="1">WC!$6:$8</definedName>
    <definedName name="_xlnm.Print_Titles" localSheetId="4">ZTI!$6:$8</definedName>
    <definedName name="ob_8_30" localSheetId="3">#REF!</definedName>
    <definedName name="ob_8_30" localSheetId="0">#REF!</definedName>
    <definedName name="ob_8_30" localSheetId="6">#REF!</definedName>
    <definedName name="ob_8_30" localSheetId="2">#REF!</definedName>
    <definedName name="ob_8_30" localSheetId="5">#REF!</definedName>
    <definedName name="ob_8_30" localSheetId="4">#REF!</definedName>
    <definedName name="ob_8_30">#REF!</definedName>
    <definedName name="Obklady_keramické" localSheetId="3">'[1]SO 11.1A Výkaz výměr'!#REF!</definedName>
    <definedName name="Obklady_keramické" localSheetId="0">'[1]SO 11.1A Výkaz výměr'!#REF!</definedName>
    <definedName name="Obklady_keramické" localSheetId="6">'[1]SO 11.1A Výkaz výměr'!#REF!</definedName>
    <definedName name="Obklady_keramické" localSheetId="2">'[1]SO 11.1A Výkaz výměr'!#REF!</definedName>
    <definedName name="Obklady_keramické" localSheetId="5">'[1]SO 11.1A Výkaz výměr'!#REF!</definedName>
    <definedName name="Obklady_keramické" localSheetId="1">'[1]SO 11.1A Výkaz výměr'!#REF!</definedName>
    <definedName name="Obklady_keramické" localSheetId="4">'[1]SO 11.1A Výkaz výměr'!#REF!</definedName>
    <definedName name="Obklady_keramické">'[1]SO 11.1A Výkaz výměr'!#REF!</definedName>
    <definedName name="_xlnm.Print_Area" localSheetId="3">Plošina!$A$1:$G$20</definedName>
    <definedName name="_xlnm.Print_Area" localSheetId="0">Rekapitulace!$A$1:$I$36</definedName>
    <definedName name="_xlnm.Print_Area" localSheetId="6">Silnoproud!$A$1:$G$85</definedName>
    <definedName name="_xlnm.Print_Area" localSheetId="2">Šachta!$A$1:$G$94</definedName>
    <definedName name="_xlnm.Print_Area" localSheetId="5">Vytápění!$A$1:$G$37</definedName>
    <definedName name="_xlnm.Print_Area" localSheetId="1">WC!$A$1:$G$80</definedName>
    <definedName name="_xlnm.Print_Area" localSheetId="4">ZTI!$A$1:$G$60</definedName>
    <definedName name="OP" localSheetId="3">#REF!</definedName>
    <definedName name="OP" localSheetId="0">#REF!</definedName>
    <definedName name="OP" localSheetId="6">#REF!</definedName>
    <definedName name="OP" localSheetId="2">#REF!</definedName>
    <definedName name="OP" localSheetId="5">#REF!</definedName>
    <definedName name="OP" localSheetId="4">#REF!</definedName>
    <definedName name="OP">#REF!</definedName>
    <definedName name="OP_12" localSheetId="3">#REF!</definedName>
    <definedName name="OP_12" localSheetId="0">#REF!</definedName>
    <definedName name="OP_12" localSheetId="6">#REF!</definedName>
    <definedName name="OP_12" localSheetId="2">#REF!</definedName>
    <definedName name="OP_12" localSheetId="5">#REF!</definedName>
    <definedName name="OP_12" localSheetId="4">#REF!</definedName>
    <definedName name="OP_12">#REF!</definedName>
    <definedName name="OP_34" localSheetId="3">#REF!</definedName>
    <definedName name="OP_34" localSheetId="0">#REF!</definedName>
    <definedName name="OP_34" localSheetId="6">#REF!</definedName>
    <definedName name="OP_34" localSheetId="2">#REF!</definedName>
    <definedName name="OP_34" localSheetId="5">#REF!</definedName>
    <definedName name="OP_34" localSheetId="4">#REF!</definedName>
    <definedName name="OP_34">#REF!</definedName>
    <definedName name="OP_50" localSheetId="3">#REF!</definedName>
    <definedName name="OP_50" localSheetId="0">#REF!</definedName>
    <definedName name="OP_50" localSheetId="6">#REF!</definedName>
    <definedName name="OP_50" localSheetId="2">#REF!</definedName>
    <definedName name="OP_50" localSheetId="5">#REF!</definedName>
    <definedName name="OP_50" localSheetId="4">#REF!</definedName>
    <definedName name="OP_50">#REF!</definedName>
    <definedName name="Ostatní_výrobky" localSheetId="3">'[4]SO 51.4 Výkaz výměr'!#REF!</definedName>
    <definedName name="Ostatní_výrobky" localSheetId="0">'[4]SO 51.4 Výkaz výměr'!#REF!</definedName>
    <definedName name="Ostatní_výrobky" localSheetId="6">'[4]SO 51.4 Výkaz výměr'!#REF!</definedName>
    <definedName name="Ostatní_výrobky" localSheetId="2">'[4]SO 51.4 Výkaz výměr'!#REF!</definedName>
    <definedName name="Ostatní_výrobky" localSheetId="5">'[4]SO 51.4 Výkaz výměr'!#REF!</definedName>
    <definedName name="Ostatní_výrobky" localSheetId="1">'[4]SO 51.4 Výkaz výměr'!#REF!</definedName>
    <definedName name="Ostatní_výrobky" localSheetId="4">'[4]SO 51.4 Výkaz výměr'!#REF!</definedName>
    <definedName name="Ostatní_výrobky">'[4]SO 51.4 Výkaz výměr'!#REF!</definedName>
    <definedName name="Parametry" localSheetId="3">#REF!</definedName>
    <definedName name="Parametry" localSheetId="0">#REF!</definedName>
    <definedName name="Parametry" localSheetId="6">#REF!</definedName>
    <definedName name="Parametry" localSheetId="2">#REF!</definedName>
    <definedName name="Parametry" localSheetId="5">#REF!</definedName>
    <definedName name="Parametry" localSheetId="4">#REF!</definedName>
    <definedName name="Parametry">#REF!</definedName>
    <definedName name="pia" localSheetId="3">#REF!</definedName>
    <definedName name="pia" localSheetId="0">#REF!</definedName>
    <definedName name="pia" localSheetId="6">#REF!</definedName>
    <definedName name="pia" localSheetId="2">#REF!</definedName>
    <definedName name="pia" localSheetId="5">#REF!</definedName>
    <definedName name="pia" localSheetId="4">#REF!</definedName>
    <definedName name="pia">#REF!</definedName>
    <definedName name="PJ" localSheetId="3">#REF!</definedName>
    <definedName name="PJ" localSheetId="0">#REF!</definedName>
    <definedName name="PJ" localSheetId="6">#REF!</definedName>
    <definedName name="PJ" localSheetId="2">#REF!</definedName>
    <definedName name="PJ" localSheetId="5">#REF!</definedName>
    <definedName name="PJ" localSheetId="4">#REF!</definedName>
    <definedName name="PJ">#REF!</definedName>
    <definedName name="PJ_12" localSheetId="3">#REF!</definedName>
    <definedName name="PJ_12" localSheetId="0">#REF!</definedName>
    <definedName name="PJ_12" localSheetId="6">#REF!</definedName>
    <definedName name="PJ_12" localSheetId="2">#REF!</definedName>
    <definedName name="PJ_12" localSheetId="5">#REF!</definedName>
    <definedName name="PJ_12" localSheetId="4">#REF!</definedName>
    <definedName name="PJ_12">#REF!</definedName>
    <definedName name="PJ_34" localSheetId="3">#REF!</definedName>
    <definedName name="PJ_34" localSheetId="0">#REF!</definedName>
    <definedName name="PJ_34" localSheetId="6">#REF!</definedName>
    <definedName name="PJ_34" localSheetId="2">#REF!</definedName>
    <definedName name="PJ_34" localSheetId="5">#REF!</definedName>
    <definedName name="PJ_34" localSheetId="4">#REF!</definedName>
    <definedName name="PJ_34">#REF!</definedName>
    <definedName name="PJ_50" localSheetId="3">#REF!</definedName>
    <definedName name="PJ_50" localSheetId="0">#REF!</definedName>
    <definedName name="PJ_50" localSheetId="6">#REF!</definedName>
    <definedName name="PJ_50" localSheetId="2">#REF!</definedName>
    <definedName name="PJ_50" localSheetId="5">#REF!</definedName>
    <definedName name="PJ_50" localSheetId="4">#REF!</definedName>
    <definedName name="PJ_50">#REF!</definedName>
    <definedName name="pln" localSheetId="3">#REF!</definedName>
    <definedName name="pln" localSheetId="6">#REF!</definedName>
    <definedName name="pln" localSheetId="2">#REF!</definedName>
    <definedName name="pln" localSheetId="5">#REF!</definedName>
    <definedName name="pln" localSheetId="4">#REF!</definedName>
    <definedName name="pln">#REF!</definedName>
    <definedName name="PN" localSheetId="3">#REF!</definedName>
    <definedName name="PN" localSheetId="0">#REF!</definedName>
    <definedName name="PN" localSheetId="6">#REF!</definedName>
    <definedName name="PN" localSheetId="2">#REF!</definedName>
    <definedName name="PN" localSheetId="5">#REF!</definedName>
    <definedName name="PN" localSheetId="4">#REF!</definedName>
    <definedName name="PN">#REF!</definedName>
    <definedName name="PN_12" localSheetId="3">#REF!</definedName>
    <definedName name="PN_12" localSheetId="0">#REF!</definedName>
    <definedName name="PN_12" localSheetId="6">#REF!</definedName>
    <definedName name="PN_12" localSheetId="2">#REF!</definedName>
    <definedName name="PN_12" localSheetId="5">#REF!</definedName>
    <definedName name="PN_12" localSheetId="4">#REF!</definedName>
    <definedName name="PN_12">#REF!</definedName>
    <definedName name="PN_34" localSheetId="3">#REF!</definedName>
    <definedName name="PN_34" localSheetId="0">#REF!</definedName>
    <definedName name="PN_34" localSheetId="6">#REF!</definedName>
    <definedName name="PN_34" localSheetId="2">#REF!</definedName>
    <definedName name="PN_34" localSheetId="5">#REF!</definedName>
    <definedName name="PN_34" localSheetId="4">#REF!</definedName>
    <definedName name="PN_34">#REF!</definedName>
    <definedName name="PN_50" localSheetId="3">#REF!</definedName>
    <definedName name="PN_50" localSheetId="0">#REF!</definedName>
    <definedName name="PN_50" localSheetId="6">#REF!</definedName>
    <definedName name="PN_50" localSheetId="2">#REF!</definedName>
    <definedName name="PN_50" localSheetId="5">#REF!</definedName>
    <definedName name="PN_50" localSheetId="4">#REF!</definedName>
    <definedName name="PN_50">#REF!</definedName>
    <definedName name="PO" localSheetId="3">#REF!</definedName>
    <definedName name="PO" localSheetId="0">#REF!</definedName>
    <definedName name="PO" localSheetId="6">#REF!</definedName>
    <definedName name="PO" localSheetId="2">#REF!</definedName>
    <definedName name="PO" localSheetId="5">#REF!</definedName>
    <definedName name="PO" localSheetId="4">#REF!</definedName>
    <definedName name="PO">#REF!</definedName>
    <definedName name="PO_12" localSheetId="3">#REF!</definedName>
    <definedName name="PO_12" localSheetId="0">#REF!</definedName>
    <definedName name="PO_12" localSheetId="6">#REF!</definedName>
    <definedName name="PO_12" localSheetId="2">#REF!</definedName>
    <definedName name="PO_12" localSheetId="5">#REF!</definedName>
    <definedName name="PO_12" localSheetId="4">#REF!</definedName>
    <definedName name="PO_12">#REF!</definedName>
    <definedName name="PO_34" localSheetId="3">#REF!</definedName>
    <definedName name="PO_34" localSheetId="0">#REF!</definedName>
    <definedName name="PO_34" localSheetId="6">#REF!</definedName>
    <definedName name="PO_34" localSheetId="2">#REF!</definedName>
    <definedName name="PO_34" localSheetId="5">#REF!</definedName>
    <definedName name="PO_34" localSheetId="4">#REF!</definedName>
    <definedName name="PO_34">#REF!</definedName>
    <definedName name="PO_50" localSheetId="3">#REF!</definedName>
    <definedName name="PO_50" localSheetId="0">#REF!</definedName>
    <definedName name="PO_50" localSheetId="6">#REF!</definedName>
    <definedName name="PO_50" localSheetId="2">#REF!</definedName>
    <definedName name="PO_50" localSheetId="5">#REF!</definedName>
    <definedName name="PO_50" localSheetId="4">#REF!</definedName>
    <definedName name="PO_50">#REF!</definedName>
    <definedName name="Podhl" localSheetId="3">'[4]SO 51.4 Výkaz výměr'!#REF!</definedName>
    <definedName name="Podhl" localSheetId="0">'[4]SO 51.4 Výkaz výměr'!#REF!</definedName>
    <definedName name="Podhl" localSheetId="6">'[4]SO 51.4 Výkaz výměr'!#REF!</definedName>
    <definedName name="Podhl" localSheetId="2">'[4]SO 51.4 Výkaz výměr'!#REF!</definedName>
    <definedName name="Podhl" localSheetId="5">'[4]SO 51.4 Výkaz výměr'!#REF!</definedName>
    <definedName name="Podhl" localSheetId="1">'[4]SO 51.4 Výkaz výměr'!#REF!</definedName>
    <definedName name="Podhl" localSheetId="4">'[4]SO 51.4 Výkaz výměr'!#REF!</definedName>
    <definedName name="Podhl">'[4]SO 51.4 Výkaz výměr'!#REF!</definedName>
    <definedName name="Podhledy" localSheetId="3">'[1]SO 11.1A Výkaz výměr'!#REF!</definedName>
    <definedName name="Podhledy" localSheetId="0">'[1]SO 11.1A Výkaz výměr'!#REF!</definedName>
    <definedName name="Podhledy" localSheetId="6">'[1]SO 11.1A Výkaz výměr'!#REF!</definedName>
    <definedName name="Podhledy" localSheetId="2">'[1]SO 11.1A Výkaz výměr'!#REF!</definedName>
    <definedName name="Podhledy" localSheetId="5">'[1]SO 11.1A Výkaz výměr'!#REF!</definedName>
    <definedName name="Podhledy" localSheetId="1">'[1]SO 11.1A Výkaz výměr'!#REF!</definedName>
    <definedName name="Podhledy" localSheetId="4">'[1]SO 11.1A Výkaz výměr'!#REF!</definedName>
    <definedName name="Podhledy">'[1]SO 11.1A Výkaz výměr'!#REF!</definedName>
    <definedName name="podw" localSheetId="3">'[5]Rob. elektr.'!#REF!</definedName>
    <definedName name="podw" localSheetId="0">'[5]Rob. elektr.'!#REF!</definedName>
    <definedName name="podw" localSheetId="6">'[5]Rob. elektr.'!#REF!</definedName>
    <definedName name="podw" localSheetId="2">'[5]Rob. elektr.'!#REF!</definedName>
    <definedName name="podw" localSheetId="5">'[5]Rob. elektr.'!#REF!</definedName>
    <definedName name="podw" localSheetId="4">'[5]Rob. elektr.'!#REF!</definedName>
    <definedName name="podw">'[5]Rob. elektr.'!#REF!</definedName>
    <definedName name="poslední" localSheetId="3">#REF!</definedName>
    <definedName name="poslední" localSheetId="0">#REF!</definedName>
    <definedName name="poslední" localSheetId="6">#REF!</definedName>
    <definedName name="poslední" localSheetId="2">#REF!</definedName>
    <definedName name="poslední" localSheetId="5">#REF!</definedName>
    <definedName name="poslední" localSheetId="4">#REF!</definedName>
    <definedName name="poslední">#REF!</definedName>
    <definedName name="Přehled" localSheetId="3">#REF!</definedName>
    <definedName name="Přehled" localSheetId="0">#REF!</definedName>
    <definedName name="Přehled" localSheetId="6">#REF!</definedName>
    <definedName name="Přehled" localSheetId="2">#REF!</definedName>
    <definedName name="Přehled" localSheetId="5">#REF!</definedName>
    <definedName name="Přehled" localSheetId="4">#REF!</definedName>
    <definedName name="Přehled">#REF!</definedName>
    <definedName name="Přehled_2" localSheetId="3">#REF!</definedName>
    <definedName name="Přehled_2" localSheetId="0">#REF!</definedName>
    <definedName name="Přehled_2" localSheetId="6">#REF!</definedName>
    <definedName name="Přehled_2" localSheetId="2">#REF!</definedName>
    <definedName name="Přehled_2" localSheetId="5">#REF!</definedName>
    <definedName name="Přehled_2" localSheetId="4">#REF!</definedName>
    <definedName name="Přehled_2">#REF!</definedName>
    <definedName name="r_zie_dop" localSheetId="3">#REF!</definedName>
    <definedName name="r_zie_dop" localSheetId="0">#REF!</definedName>
    <definedName name="r_zie_dop" localSheetId="6">#REF!</definedName>
    <definedName name="r_zie_dop" localSheetId="2">#REF!</definedName>
    <definedName name="r_zie_dop" localSheetId="5">#REF!</definedName>
    <definedName name="r_zie_dop" localSheetId="4">#REF!</definedName>
    <definedName name="r_zie_dop">#REF!</definedName>
    <definedName name="r_zie_m" localSheetId="3">#REF!</definedName>
    <definedName name="r_zie_m" localSheetId="6">#REF!</definedName>
    <definedName name="r_zie_m" localSheetId="2">#REF!</definedName>
    <definedName name="r_zie_m" localSheetId="5">#REF!</definedName>
    <definedName name="r_zie_m" localSheetId="4">#REF!</definedName>
    <definedName name="r_zie_m">#REF!</definedName>
    <definedName name="r_zie_r" localSheetId="3">#REF!</definedName>
    <definedName name="r_zie_r" localSheetId="6">#REF!</definedName>
    <definedName name="r_zie_r" localSheetId="2">#REF!</definedName>
    <definedName name="r_zie_r" localSheetId="5">#REF!</definedName>
    <definedName name="r_zie_r" localSheetId="4">#REF!</definedName>
    <definedName name="r_zie_r">#REF!</definedName>
    <definedName name="Rekapitulace" localSheetId="3">#REF!</definedName>
    <definedName name="Rekapitulace" localSheetId="0">#REF!</definedName>
    <definedName name="Rekapitulace" localSheetId="6">#REF!</definedName>
    <definedName name="Rekapitulace" localSheetId="2">#REF!</definedName>
    <definedName name="Rekapitulace" localSheetId="5">#REF!</definedName>
    <definedName name="Rekapitulace" localSheetId="4">#REF!</definedName>
    <definedName name="Rekapitulace">#REF!</definedName>
    <definedName name="REKAPITULACE_2" localSheetId="3">'[1]SO 11.1A Výkaz výměr'!#REF!</definedName>
    <definedName name="REKAPITULACE_2" localSheetId="0">'[1]SO 11.1A Výkaz výměr'!#REF!</definedName>
    <definedName name="REKAPITULACE_2" localSheetId="6">'[1]SO 11.1A Výkaz výměr'!#REF!</definedName>
    <definedName name="REKAPITULACE_2" localSheetId="2">'[1]SO 11.1A Výkaz výměr'!#REF!</definedName>
    <definedName name="REKAPITULACE_2" localSheetId="5">'[1]SO 11.1A Výkaz výměr'!#REF!</definedName>
    <definedName name="REKAPITULACE_2" localSheetId="1">'[1]SO 11.1A Výkaz výměr'!#REF!</definedName>
    <definedName name="REKAPITULACE_2" localSheetId="4">'[1]SO 11.1A Výkaz výměr'!#REF!</definedName>
    <definedName name="REKAPITULACE_2">'[1]SO 11.1A Výkaz výměr'!#REF!</definedName>
    <definedName name="rg" localSheetId="3">#REF!</definedName>
    <definedName name="rg" localSheetId="0">#REF!</definedName>
    <definedName name="rg" localSheetId="6">#REF!</definedName>
    <definedName name="rg" localSheetId="2">#REF!</definedName>
    <definedName name="rg" localSheetId="5">#REF!</definedName>
    <definedName name="rg" localSheetId="4">#REF!</definedName>
    <definedName name="rg">#REF!</definedName>
    <definedName name="Rok_nabídky" localSheetId="3">#REF!</definedName>
    <definedName name="Rok_nabídky" localSheetId="0">#REF!</definedName>
    <definedName name="Rok_nabídky" localSheetId="6">#REF!</definedName>
    <definedName name="Rok_nabídky" localSheetId="2">#REF!</definedName>
    <definedName name="Rok_nabídky" localSheetId="5">#REF!</definedName>
    <definedName name="Rok_nabídky" localSheetId="4">#REF!</definedName>
    <definedName name="Rok_nabídky">#REF!</definedName>
    <definedName name="Rok_nabídky_2" localSheetId="3">#REF!</definedName>
    <definedName name="Rok_nabídky_2" localSheetId="0">#REF!</definedName>
    <definedName name="Rok_nabídky_2" localSheetId="6">#REF!</definedName>
    <definedName name="Rok_nabídky_2" localSheetId="2">#REF!</definedName>
    <definedName name="Rok_nabídky_2" localSheetId="5">#REF!</definedName>
    <definedName name="Rok_nabídky_2" localSheetId="4">#REF!</definedName>
    <definedName name="Rok_nabídky_2">#REF!</definedName>
    <definedName name="Rozpočet" localSheetId="3">#REF!</definedName>
    <definedName name="Rozpočet" localSheetId="0">#REF!</definedName>
    <definedName name="Rozpočet" localSheetId="6">#REF!</definedName>
    <definedName name="Rozpočet" localSheetId="2">#REF!</definedName>
    <definedName name="Rozpočet" localSheetId="5">#REF!</definedName>
    <definedName name="Rozpočet" localSheetId="4">#REF!</definedName>
    <definedName name="Rozpočet">#REF!</definedName>
    <definedName name="Sádrokartonové_konstrukce" localSheetId="3">'[1]SO 11.1A Výkaz výměr'!#REF!</definedName>
    <definedName name="Sádrokartonové_konstrukce" localSheetId="0">'[1]SO 11.1A Výkaz výměr'!#REF!</definedName>
    <definedName name="Sádrokartonové_konstrukce" localSheetId="6">'[1]SO 11.1A Výkaz výměr'!#REF!</definedName>
    <definedName name="Sádrokartonové_konstrukce" localSheetId="2">'[1]SO 11.1A Výkaz výměr'!#REF!</definedName>
    <definedName name="Sádrokartonové_konstrukce" localSheetId="5">'[1]SO 11.1A Výkaz výměr'!#REF!</definedName>
    <definedName name="Sádrokartonové_konstrukce" localSheetId="1">'[1]SO 11.1A Výkaz výměr'!#REF!</definedName>
    <definedName name="Sádrokartonové_konstrukce" localSheetId="4">'[1]SO 11.1A Výkaz výměr'!#REF!</definedName>
    <definedName name="Sádrokartonové_konstrukce">'[1]SO 11.1A Výkaz výměr'!#REF!</definedName>
    <definedName name="SC" localSheetId="3">#REF!</definedName>
    <definedName name="SC" localSheetId="0">#REF!</definedName>
    <definedName name="SC" localSheetId="6">#REF!</definedName>
    <definedName name="SC" localSheetId="2">#REF!</definedName>
    <definedName name="SC" localSheetId="5">#REF!</definedName>
    <definedName name="SC" localSheetId="4">#REF!</definedName>
    <definedName name="SC">#REF!</definedName>
    <definedName name="SC_12" localSheetId="3">#REF!</definedName>
    <definedName name="SC_12" localSheetId="0">#REF!</definedName>
    <definedName name="SC_12" localSheetId="6">#REF!</definedName>
    <definedName name="SC_12" localSheetId="2">#REF!</definedName>
    <definedName name="SC_12" localSheetId="5">#REF!</definedName>
    <definedName name="SC_12" localSheetId="4">#REF!</definedName>
    <definedName name="SC_12">#REF!</definedName>
    <definedName name="SC_34" localSheetId="3">#REF!</definedName>
    <definedName name="SC_34" localSheetId="0">#REF!</definedName>
    <definedName name="SC_34" localSheetId="6">#REF!</definedName>
    <definedName name="SC_34" localSheetId="2">#REF!</definedName>
    <definedName name="SC_34" localSheetId="5">#REF!</definedName>
    <definedName name="SC_34" localSheetId="4">#REF!</definedName>
    <definedName name="SC_34">#REF!</definedName>
    <definedName name="SC_50" localSheetId="3">#REF!</definedName>
    <definedName name="SC_50" localSheetId="0">#REF!</definedName>
    <definedName name="SC_50" localSheetId="6">#REF!</definedName>
    <definedName name="SC_50" localSheetId="2">#REF!</definedName>
    <definedName name="SC_50" localSheetId="5">#REF!</definedName>
    <definedName name="SC_50" localSheetId="4">#REF!</definedName>
    <definedName name="SC_50">#REF!</definedName>
    <definedName name="SO_01_01__Příprava_území" localSheetId="3">#REF!</definedName>
    <definedName name="SO_01_01__Příprava_území" localSheetId="0">#REF!</definedName>
    <definedName name="SO_01_01__Příprava_území" localSheetId="6">#REF!</definedName>
    <definedName name="SO_01_01__Příprava_území" localSheetId="2">#REF!</definedName>
    <definedName name="SO_01_01__Příprava_území" localSheetId="5">#REF!</definedName>
    <definedName name="SO_01_01__Příprava_území" localSheetId="4">#REF!</definedName>
    <definedName name="SO_01_01__Příprava_území">#REF!</definedName>
    <definedName name="SO_01_02_Vjezdy_a_výjezdy_na_staveniště" localSheetId="3">#REF!</definedName>
    <definedName name="SO_01_02_Vjezdy_a_výjezdy_na_staveniště" localSheetId="0">#REF!</definedName>
    <definedName name="SO_01_02_Vjezdy_a_výjezdy_na_staveniště" localSheetId="6">#REF!</definedName>
    <definedName name="SO_01_02_Vjezdy_a_výjezdy_na_staveniště" localSheetId="2">#REF!</definedName>
    <definedName name="SO_01_02_Vjezdy_a_výjezdy_na_staveniště" localSheetId="5">#REF!</definedName>
    <definedName name="SO_01_02_Vjezdy_a_výjezdy_na_staveniště" localSheetId="4">#REF!</definedName>
    <definedName name="SO_01_02_Vjezdy_a_výjezdy_na_staveniště">#REF!</definedName>
    <definedName name="SO_01_03_Vodovodní_přípojka_na_staveniště" localSheetId="3">#REF!</definedName>
    <definedName name="SO_01_03_Vodovodní_přípojka_na_staveniště" localSheetId="0">#REF!</definedName>
    <definedName name="SO_01_03_Vodovodní_přípojka_na_staveniště" localSheetId="6">#REF!</definedName>
    <definedName name="SO_01_03_Vodovodní_přípojka_na_staveniště" localSheetId="2">#REF!</definedName>
    <definedName name="SO_01_03_Vodovodní_přípojka_na_staveniště" localSheetId="5">#REF!</definedName>
    <definedName name="SO_01_03_Vodovodní_přípojka_na_staveniště" localSheetId="4">#REF!</definedName>
    <definedName name="SO_01_03_Vodovodní_přípojka_na_staveniště">#REF!</definedName>
    <definedName name="SO_01_04_Kanalizační_přípojka_na_staveniště" localSheetId="3">#REF!</definedName>
    <definedName name="SO_01_04_Kanalizační_přípojka_na_staveniště" localSheetId="0">#REF!</definedName>
    <definedName name="SO_01_04_Kanalizační_přípojka_na_staveniště" localSheetId="6">#REF!</definedName>
    <definedName name="SO_01_04_Kanalizační_přípojka_na_staveniště" localSheetId="2">#REF!</definedName>
    <definedName name="SO_01_04_Kanalizační_přípojka_na_staveniště" localSheetId="5">#REF!</definedName>
    <definedName name="SO_01_04_Kanalizační_přípojka_na_staveniště" localSheetId="4">#REF!</definedName>
    <definedName name="SO_01_04_Kanalizační_přípojka_na_staveniště">#REF!</definedName>
    <definedName name="SO_01_06_El._přípojka_pro_zařízení_staveniště" localSheetId="3">#REF!</definedName>
    <definedName name="SO_01_06_El._přípojka_pro_zařízení_staveniště" localSheetId="0">#REF!</definedName>
    <definedName name="SO_01_06_El._přípojka_pro_zařízení_staveniště" localSheetId="6">#REF!</definedName>
    <definedName name="SO_01_06_El._přípojka_pro_zařízení_staveniště" localSheetId="2">#REF!</definedName>
    <definedName name="SO_01_06_El._přípojka_pro_zařízení_staveniště" localSheetId="5">#REF!</definedName>
    <definedName name="SO_01_06_El._přípojka_pro_zařízení_staveniště" localSheetId="4">#REF!</definedName>
    <definedName name="SO_01_06_El._přípojka_pro_zařízení_staveniště">#REF!</definedName>
    <definedName name="SO_01_07_Telefonní_přípojka_staveniště" localSheetId="3">#REF!</definedName>
    <definedName name="SO_01_07_Telefonní_přípojka_staveniště" localSheetId="0">#REF!</definedName>
    <definedName name="SO_01_07_Telefonní_přípojka_staveniště" localSheetId="6">#REF!</definedName>
    <definedName name="SO_01_07_Telefonní_přípojka_staveniště" localSheetId="2">#REF!</definedName>
    <definedName name="SO_01_07_Telefonní_přípojka_staveniště" localSheetId="5">#REF!</definedName>
    <definedName name="SO_01_07_Telefonní_přípojka_staveniště" localSheetId="4">#REF!</definedName>
    <definedName name="SO_01_07_Telefonní_přípojka_staveniště">#REF!</definedName>
    <definedName name="SO_01_08_Ochrana_pěšího_provozu" localSheetId="3">#REF!</definedName>
    <definedName name="SO_01_08_Ochrana_pěšího_provozu" localSheetId="0">#REF!</definedName>
    <definedName name="SO_01_08_Ochrana_pěšího_provozu" localSheetId="6">#REF!</definedName>
    <definedName name="SO_01_08_Ochrana_pěšího_provozu" localSheetId="2">#REF!</definedName>
    <definedName name="SO_01_08_Ochrana_pěšího_provozu" localSheetId="5">#REF!</definedName>
    <definedName name="SO_01_08_Ochrana_pěšího_provozu" localSheetId="4">#REF!</definedName>
    <definedName name="SO_01_08_Ochrana_pěšího_provozu">#REF!</definedName>
    <definedName name="SO_01_12_Ochrana_inž.sítí" localSheetId="3">#REF!</definedName>
    <definedName name="SO_01_12_Ochrana_inž.sítí" localSheetId="0">#REF!</definedName>
    <definedName name="SO_01_12_Ochrana_inž.sítí" localSheetId="6">#REF!</definedName>
    <definedName name="SO_01_12_Ochrana_inž.sítí" localSheetId="2">#REF!</definedName>
    <definedName name="SO_01_12_Ochrana_inž.sítí" localSheetId="5">#REF!</definedName>
    <definedName name="SO_01_12_Ochrana_inž.sítí" localSheetId="4">#REF!</definedName>
    <definedName name="SO_01_12_Ochrana_inž.sítí">#REF!</definedName>
    <definedName name="SO_01_20_Rekonstrukce_v_odstavných_kolejích" localSheetId="3">#REF!</definedName>
    <definedName name="SO_01_20_Rekonstrukce_v_odstavných_kolejích" localSheetId="0">#REF!</definedName>
    <definedName name="SO_01_20_Rekonstrukce_v_odstavných_kolejích" localSheetId="6">#REF!</definedName>
    <definedName name="SO_01_20_Rekonstrukce_v_odstavných_kolejích" localSheetId="2">#REF!</definedName>
    <definedName name="SO_01_20_Rekonstrukce_v_odstavných_kolejích" localSheetId="5">#REF!</definedName>
    <definedName name="SO_01_20_Rekonstrukce_v_odstavných_kolejích" localSheetId="4">#REF!</definedName>
    <definedName name="SO_01_20_Rekonstrukce_v_odstavných_kolejích">#REF!</definedName>
    <definedName name="SO_01_21_Hloubené_tunely" localSheetId="3">#REF!</definedName>
    <definedName name="SO_01_21_Hloubené_tunely" localSheetId="0">#REF!</definedName>
    <definedName name="SO_01_21_Hloubené_tunely" localSheetId="6">#REF!</definedName>
    <definedName name="SO_01_21_Hloubené_tunely" localSheetId="2">#REF!</definedName>
    <definedName name="SO_01_21_Hloubené_tunely" localSheetId="5">#REF!</definedName>
    <definedName name="SO_01_21_Hloubené_tunely" localSheetId="4">#REF!</definedName>
    <definedName name="SO_01_21_Hloubené_tunely">#REF!</definedName>
    <definedName name="SO_04_22_Hloubené_tunely_v_ul._Trojská" localSheetId="3">#REF!</definedName>
    <definedName name="SO_04_22_Hloubené_tunely_v_ul._Trojská" localSheetId="0">#REF!</definedName>
    <definedName name="SO_04_22_Hloubené_tunely_v_ul._Trojská" localSheetId="6">#REF!</definedName>
    <definedName name="SO_04_22_Hloubené_tunely_v_ul._Trojská" localSheetId="2">#REF!</definedName>
    <definedName name="SO_04_22_Hloubené_tunely_v_ul._Trojská" localSheetId="5">#REF!</definedName>
    <definedName name="SO_04_22_Hloubené_tunely_v_ul._Trojská" localSheetId="4">#REF!</definedName>
    <definedName name="SO_04_22_Hloubené_tunely_v_ul._Trojská">#REF!</definedName>
    <definedName name="SO_05_21__Stanice_Kobylisy" localSheetId="3">#REF!</definedName>
    <definedName name="SO_05_21__Stanice_Kobylisy" localSheetId="0">#REF!</definedName>
    <definedName name="SO_05_21__Stanice_Kobylisy" localSheetId="6">#REF!</definedName>
    <definedName name="SO_05_21__Stanice_Kobylisy" localSheetId="2">#REF!</definedName>
    <definedName name="SO_05_21__Stanice_Kobylisy" localSheetId="5">#REF!</definedName>
    <definedName name="SO_05_21__Stanice_Kobylisy" localSheetId="4">#REF!</definedName>
    <definedName name="SO_05_21__Stanice_Kobylisy">#REF!</definedName>
    <definedName name="SO_06_21_Jednokolejné_tunely_před_st._Kobylisy" localSheetId="3">#REF!</definedName>
    <definedName name="SO_06_21_Jednokolejné_tunely_před_st._Kobylisy" localSheetId="0">#REF!</definedName>
    <definedName name="SO_06_21_Jednokolejné_tunely_před_st._Kobylisy" localSheetId="6">#REF!</definedName>
    <definedName name="SO_06_21_Jednokolejné_tunely_před_st._Kobylisy" localSheetId="2">#REF!</definedName>
    <definedName name="SO_06_21_Jednokolejné_tunely_před_st._Kobylisy" localSheetId="5">#REF!</definedName>
    <definedName name="SO_06_21_Jednokolejné_tunely_před_st._Kobylisy" localSheetId="4">#REF!</definedName>
    <definedName name="SO_06_21_Jednokolejné_tunely_před_st._Kobylisy">#REF!</definedName>
    <definedName name="SO_06_26_Ražená_HGB_v_km_14_960_L.K." localSheetId="3">#REF!</definedName>
    <definedName name="SO_06_26_Ražená_HGB_v_km_14_960_L.K." localSheetId="0">#REF!</definedName>
    <definedName name="SO_06_26_Ražená_HGB_v_km_14_960_L.K." localSheetId="6">#REF!</definedName>
    <definedName name="SO_06_26_Ražená_HGB_v_km_14_960_L.K." localSheetId="2">#REF!</definedName>
    <definedName name="SO_06_26_Ražená_HGB_v_km_14_960_L.K." localSheetId="5">#REF!</definedName>
    <definedName name="SO_06_26_Ražená_HGB_v_km_14_960_L.K." localSheetId="4">#REF!</definedName>
    <definedName name="SO_06_26_Ražená_HGB_v_km_14_960_L.K.">#REF!</definedName>
    <definedName name="SO_07_91_Větrací_objekty" localSheetId="3">#REF!</definedName>
    <definedName name="SO_07_91_Větrací_objekty" localSheetId="0">#REF!</definedName>
    <definedName name="SO_07_91_Větrací_objekty" localSheetId="6">#REF!</definedName>
    <definedName name="SO_07_91_Větrací_objekty" localSheetId="2">#REF!</definedName>
    <definedName name="SO_07_91_Větrací_objekty" localSheetId="5">#REF!</definedName>
    <definedName name="SO_07_91_Větrací_objekty" localSheetId="4">#REF!</definedName>
    <definedName name="SO_07_91_Větrací_objekty">#REF!</definedName>
    <definedName name="Specifikace" localSheetId="3">#REF!</definedName>
    <definedName name="Specifikace" localSheetId="0">#REF!</definedName>
    <definedName name="Specifikace" localSheetId="6">#REF!</definedName>
    <definedName name="Specifikace" localSheetId="2">#REF!</definedName>
    <definedName name="Specifikace" localSheetId="5">#REF!</definedName>
    <definedName name="Specifikace" localSheetId="4">#REF!</definedName>
    <definedName name="Specifikace">#REF!</definedName>
    <definedName name="Specifikace_2" localSheetId="3">#REF!</definedName>
    <definedName name="Specifikace_2" localSheetId="0">#REF!</definedName>
    <definedName name="Specifikace_2" localSheetId="6">#REF!</definedName>
    <definedName name="Specifikace_2" localSheetId="2">#REF!</definedName>
    <definedName name="Specifikace_2" localSheetId="5">#REF!</definedName>
    <definedName name="Specifikace_2" localSheetId="4">#REF!</definedName>
    <definedName name="Specifikace_2">#REF!</definedName>
    <definedName name="Spodek" localSheetId="3">#REF!</definedName>
    <definedName name="Spodek" localSheetId="0">#REF!</definedName>
    <definedName name="Spodek" localSheetId="6">#REF!</definedName>
    <definedName name="Spodek" localSheetId="2">#REF!</definedName>
    <definedName name="Spodek" localSheetId="5">#REF!</definedName>
    <definedName name="Spodek" localSheetId="1">#REF!</definedName>
    <definedName name="Spodek" localSheetId="4">#REF!</definedName>
    <definedName name="Spodek">#REF!</definedName>
    <definedName name="SWnákup" localSheetId="3">#REF!</definedName>
    <definedName name="SWnákup" localSheetId="0">#REF!</definedName>
    <definedName name="SWnákup" localSheetId="6">#REF!</definedName>
    <definedName name="SWnákup" localSheetId="2">#REF!</definedName>
    <definedName name="SWnákup" localSheetId="5">#REF!</definedName>
    <definedName name="SWnákup" localSheetId="4">#REF!</definedName>
    <definedName name="SWnákup">#REF!</definedName>
    <definedName name="SWprodej" localSheetId="3">#REF!</definedName>
    <definedName name="SWprodej" localSheetId="0">#REF!</definedName>
    <definedName name="SWprodej" localSheetId="6">#REF!</definedName>
    <definedName name="SWprodej" localSheetId="2">#REF!</definedName>
    <definedName name="SWprodej" localSheetId="5">#REF!</definedName>
    <definedName name="SWprodej" localSheetId="4">#REF!</definedName>
    <definedName name="SWprodej">#REF!</definedName>
    <definedName name="sz_be" localSheetId="3">#REF!</definedName>
    <definedName name="sz_be" localSheetId="6">#REF!</definedName>
    <definedName name="sz_be" localSheetId="2">#REF!</definedName>
    <definedName name="sz_be" localSheetId="5">#REF!</definedName>
    <definedName name="sz_be" localSheetId="4">#REF!</definedName>
    <definedName name="sz_be">#REF!</definedName>
    <definedName name="sz_ma" localSheetId="3">#REF!</definedName>
    <definedName name="sz_ma" localSheetId="6">#REF!</definedName>
    <definedName name="sz_ma" localSheetId="2">#REF!</definedName>
    <definedName name="sz_ma" localSheetId="5">#REF!</definedName>
    <definedName name="sz_ma" localSheetId="4">#REF!</definedName>
    <definedName name="sz_ma">#REF!</definedName>
    <definedName name="sz_pf" localSheetId="3">#REF!</definedName>
    <definedName name="sz_pf" localSheetId="6">#REF!</definedName>
    <definedName name="sz_pf" localSheetId="2">#REF!</definedName>
    <definedName name="sz_pf" localSheetId="5">#REF!</definedName>
    <definedName name="sz_pf" localSheetId="4">#REF!</definedName>
    <definedName name="sz_pf">#REF!</definedName>
    <definedName name="sz_sc" localSheetId="3">#REF!</definedName>
    <definedName name="sz_sc" localSheetId="6">#REF!</definedName>
    <definedName name="sz_sc" localSheetId="2">#REF!</definedName>
    <definedName name="sz_sc" localSheetId="5">#REF!</definedName>
    <definedName name="sz_sc" localSheetId="4">#REF!</definedName>
    <definedName name="sz_sc">#REF!</definedName>
    <definedName name="sz_sch" localSheetId="3">#REF!</definedName>
    <definedName name="sz_sch" localSheetId="6">#REF!</definedName>
    <definedName name="sz_sch" localSheetId="2">#REF!</definedName>
    <definedName name="sz_sch" localSheetId="5">#REF!</definedName>
    <definedName name="sz_sch" localSheetId="4">#REF!</definedName>
    <definedName name="sz_sch">#REF!</definedName>
    <definedName name="sz_so" localSheetId="3">#REF!</definedName>
    <definedName name="sz_so" localSheetId="6">#REF!</definedName>
    <definedName name="sz_so" localSheetId="2">#REF!</definedName>
    <definedName name="sz_so" localSheetId="5">#REF!</definedName>
    <definedName name="sz_so" localSheetId="4">#REF!</definedName>
    <definedName name="sz_so">#REF!</definedName>
    <definedName name="sz_sp" localSheetId="3">#REF!</definedName>
    <definedName name="sz_sp" localSheetId="6">#REF!</definedName>
    <definedName name="sz_sp" localSheetId="2">#REF!</definedName>
    <definedName name="sz_sp" localSheetId="5">#REF!</definedName>
    <definedName name="sz_sp" localSheetId="4">#REF!</definedName>
    <definedName name="sz_sp">#REF!</definedName>
    <definedName name="sz_st" localSheetId="3">#REF!</definedName>
    <definedName name="sz_st" localSheetId="6">#REF!</definedName>
    <definedName name="sz_st" localSheetId="2">#REF!</definedName>
    <definedName name="sz_st" localSheetId="5">#REF!</definedName>
    <definedName name="sz_st" localSheetId="4">#REF!</definedName>
    <definedName name="sz_st">#REF!</definedName>
    <definedName name="T1_12" localSheetId="3">#REF!</definedName>
    <definedName name="T1_12" localSheetId="0">#REF!</definedName>
    <definedName name="T1_12" localSheetId="6">#REF!</definedName>
    <definedName name="T1_12" localSheetId="2">#REF!</definedName>
    <definedName name="T1_12" localSheetId="5">#REF!</definedName>
    <definedName name="T1_12" localSheetId="4">#REF!</definedName>
    <definedName name="T1_12">#REF!</definedName>
    <definedName name="T1_34" localSheetId="3">#REF!</definedName>
    <definedName name="T1_34" localSheetId="0">#REF!</definedName>
    <definedName name="T1_34" localSheetId="6">#REF!</definedName>
    <definedName name="T1_34" localSheetId="2">#REF!</definedName>
    <definedName name="T1_34" localSheetId="5">#REF!</definedName>
    <definedName name="T1_34" localSheetId="4">#REF!</definedName>
    <definedName name="T1_34">#REF!</definedName>
    <definedName name="T1_50" localSheetId="3">#REF!</definedName>
    <definedName name="T1_50" localSheetId="0">#REF!</definedName>
    <definedName name="T1_50" localSheetId="6">#REF!</definedName>
    <definedName name="T1_50" localSheetId="2">#REF!</definedName>
    <definedName name="T1_50" localSheetId="5">#REF!</definedName>
    <definedName name="T1_50" localSheetId="4">#REF!</definedName>
    <definedName name="T1_50">#REF!</definedName>
    <definedName name="tłu" localSheetId="3">#REF!</definedName>
    <definedName name="tłu" localSheetId="6">#REF!</definedName>
    <definedName name="tłu" localSheetId="2">#REF!</definedName>
    <definedName name="tłu" localSheetId="5">#REF!</definedName>
    <definedName name="tłu" localSheetId="4">#REF!</definedName>
    <definedName name="tłu">#REF!</definedName>
    <definedName name="Typ">([2]MaR!$C$151:$C$161,[2]MaR!$C$44:$C$143)</definedName>
    <definedName name="Typ_2">([2]MaR!$C$151:$C$161,[2]MaR!$C$44:$C$143)</definedName>
    <definedName name="u" localSheetId="3">'[6]Roboty sanitarne'!#REF!</definedName>
    <definedName name="u" localSheetId="0">'[6]Roboty sanitarne'!#REF!</definedName>
    <definedName name="u" localSheetId="6">'[6]Roboty sanitarne'!#REF!</definedName>
    <definedName name="u" localSheetId="2">'[6]Roboty sanitarne'!#REF!</definedName>
    <definedName name="u" localSheetId="5">'[6]Roboty sanitarne'!#REF!</definedName>
    <definedName name="u" localSheetId="4">'[6]Roboty sanitarne'!#REF!</definedName>
    <definedName name="u">'[6]Roboty sanitarne'!#REF!</definedName>
    <definedName name="usd" localSheetId="3">#REF!</definedName>
    <definedName name="usd" localSheetId="0">#REF!</definedName>
    <definedName name="usd" localSheetId="6">#REF!</definedName>
    <definedName name="usd" localSheetId="2">#REF!</definedName>
    <definedName name="usd" localSheetId="5">#REF!</definedName>
    <definedName name="usd" localSheetId="4">#REF!</definedName>
    <definedName name="usd">#REF!</definedName>
    <definedName name="Vodorovné_konstrukce" localSheetId="3">'[4]SO 51.4 Výkaz výměr'!#REF!</definedName>
    <definedName name="Vodorovné_konstrukce" localSheetId="0">'[4]SO 51.4 Výkaz výměr'!#REF!</definedName>
    <definedName name="Vodorovné_konstrukce" localSheetId="6">'[4]SO 51.4 Výkaz výměr'!#REF!</definedName>
    <definedName name="Vodorovné_konstrukce" localSheetId="2">'[4]SO 51.4 Výkaz výměr'!#REF!</definedName>
    <definedName name="Vodorovné_konstrukce" localSheetId="5">'[4]SO 51.4 Výkaz výměr'!#REF!</definedName>
    <definedName name="Vodorovné_konstrukce" localSheetId="1">'[4]SO 51.4 Výkaz výměr'!#REF!</definedName>
    <definedName name="Vodorovné_konstrukce" localSheetId="4">'[4]SO 51.4 Výkaz výměr'!#REF!</definedName>
    <definedName name="Vodorovné_konstrukce">'[4]SO 51.4 Výkaz výměr'!#REF!</definedName>
    <definedName name="VZT" localSheetId="3">#REF!</definedName>
    <definedName name="VZT" localSheetId="0">#REF!</definedName>
    <definedName name="VZT" localSheetId="6">#REF!</definedName>
    <definedName name="VZT" localSheetId="2">#REF!</definedName>
    <definedName name="VZT" localSheetId="5">#REF!</definedName>
    <definedName name="VZT" localSheetId="4">#REF!</definedName>
    <definedName name="VZT">#REF!</definedName>
    <definedName name="Základy" localSheetId="3">'[4]SO 51.4 Výkaz výměr'!#REF!</definedName>
    <definedName name="Základy" localSheetId="0">'[4]SO 51.4 Výkaz výměr'!#REF!</definedName>
    <definedName name="Základy" localSheetId="6">'[4]SO 51.4 Výkaz výměr'!#REF!</definedName>
    <definedName name="Základy" localSheetId="2">'[4]SO 51.4 Výkaz výměr'!#REF!</definedName>
    <definedName name="Základy" localSheetId="5">'[4]SO 51.4 Výkaz výměr'!#REF!</definedName>
    <definedName name="Základy" localSheetId="1">'[4]SO 51.4 Výkaz výměr'!#REF!</definedName>
    <definedName name="Základy" localSheetId="4">'[4]SO 51.4 Výkaz výměr'!#REF!</definedName>
    <definedName name="Základy">'[4]SO 51.4 Výkaz výměr'!#REF!</definedName>
    <definedName name="zb" localSheetId="3">#REF!</definedName>
    <definedName name="zb" localSheetId="0">#REF!</definedName>
    <definedName name="zb" localSheetId="6">#REF!</definedName>
    <definedName name="zb" localSheetId="2">#REF!</definedName>
    <definedName name="zb" localSheetId="5">#REF!</definedName>
    <definedName name="zb" localSheetId="4">#REF!</definedName>
    <definedName name="zb">#REF!</definedName>
    <definedName name="zb_be" localSheetId="3">#REF!</definedName>
    <definedName name="zb_be" localSheetId="0">#REF!</definedName>
    <definedName name="zb_be" localSheetId="6">#REF!</definedName>
    <definedName name="zb_be" localSheetId="2">#REF!</definedName>
    <definedName name="zb_be" localSheetId="5">#REF!</definedName>
    <definedName name="zb_be" localSheetId="4">#REF!</definedName>
    <definedName name="zb_be">#REF!</definedName>
    <definedName name="zb_la" localSheetId="3">#REF!</definedName>
    <definedName name="zb_la" localSheetId="0">#REF!</definedName>
    <definedName name="zb_la" localSheetId="6">#REF!</definedName>
    <definedName name="zb_la" localSheetId="2">#REF!</definedName>
    <definedName name="zb_la" localSheetId="5">#REF!</definedName>
    <definedName name="zb_la" localSheetId="4">#REF!</definedName>
    <definedName name="zb_la">#REF!</definedName>
    <definedName name="zb_ła" localSheetId="3">#REF!</definedName>
    <definedName name="zb_ła" localSheetId="6">#REF!</definedName>
    <definedName name="zb_ła" localSheetId="2">#REF!</definedName>
    <definedName name="zb_ła" localSheetId="5">#REF!</definedName>
    <definedName name="zb_ła" localSheetId="4">#REF!</definedName>
    <definedName name="zb_ła">#REF!</definedName>
    <definedName name="zb_ma" localSheetId="3">#REF!</definedName>
    <definedName name="zb_ma" localSheetId="6">#REF!</definedName>
    <definedName name="zb_ma" localSheetId="2">#REF!</definedName>
    <definedName name="zb_ma" localSheetId="5">#REF!</definedName>
    <definedName name="zb_ma" localSheetId="4">#REF!</definedName>
    <definedName name="zb_ma">#REF!</definedName>
    <definedName name="zb_pf" localSheetId="3">#REF!</definedName>
    <definedName name="zb_pf" localSheetId="6">#REF!</definedName>
    <definedName name="zb_pf" localSheetId="2">#REF!</definedName>
    <definedName name="zb_pf" localSheetId="5">#REF!</definedName>
    <definedName name="zb_pf" localSheetId="4">#REF!</definedName>
    <definedName name="zb_pf">#REF!</definedName>
    <definedName name="zb_rg" localSheetId="3">#REF!</definedName>
    <definedName name="zb_rg" localSheetId="6">#REF!</definedName>
    <definedName name="zb_rg" localSheetId="2">#REF!</definedName>
    <definedName name="zb_rg" localSheetId="5">#REF!</definedName>
    <definedName name="zb_rg" localSheetId="4">#REF!</definedName>
    <definedName name="zb_rg">#REF!</definedName>
    <definedName name="zb_sc" localSheetId="3">#REF!</definedName>
    <definedName name="zb_sc" localSheetId="6">#REF!</definedName>
    <definedName name="zb_sc" localSheetId="2">#REF!</definedName>
    <definedName name="zb_sc" localSheetId="5">#REF!</definedName>
    <definedName name="zb_sc" localSheetId="4">#REF!</definedName>
    <definedName name="zb_sc">#REF!</definedName>
    <definedName name="zb_sch" localSheetId="3">#REF!</definedName>
    <definedName name="zb_sch" localSheetId="6">#REF!</definedName>
    <definedName name="zb_sch" localSheetId="2">#REF!</definedName>
    <definedName name="zb_sch" localSheetId="5">#REF!</definedName>
    <definedName name="zb_sch" localSheetId="4">#REF!</definedName>
    <definedName name="zb_sch">#REF!</definedName>
    <definedName name="zb_sp" localSheetId="3">#REF!</definedName>
    <definedName name="zb_sp" localSheetId="6">#REF!</definedName>
    <definedName name="zb_sp" localSheetId="2">#REF!</definedName>
    <definedName name="zb_sp" localSheetId="5">#REF!</definedName>
    <definedName name="zb_sp" localSheetId="4">#REF!</definedName>
    <definedName name="zb_sp">#REF!</definedName>
    <definedName name="zb_st" localSheetId="3">#REF!</definedName>
    <definedName name="zb_st" localSheetId="6">#REF!</definedName>
    <definedName name="zb_st" localSheetId="2">#REF!</definedName>
    <definedName name="zb_st" localSheetId="5">#REF!</definedName>
    <definedName name="zb_st" localSheetId="4">#REF!</definedName>
    <definedName name="zb_st">#REF!</definedName>
    <definedName name="zb_stop" localSheetId="3">#REF!</definedName>
    <definedName name="zb_stop" localSheetId="6">#REF!</definedName>
    <definedName name="zb_stop" localSheetId="2">#REF!</definedName>
    <definedName name="zb_stop" localSheetId="5">#REF!</definedName>
    <definedName name="zb_stop" localSheetId="4">#REF!</definedName>
    <definedName name="zb_stop">#REF!</definedName>
    <definedName name="Zemní_práce" localSheetId="3">'[4]SO 51.4 Výkaz výměr'!#REF!</definedName>
    <definedName name="Zemní_práce" localSheetId="0">'[4]SO 51.4 Výkaz výměr'!#REF!</definedName>
    <definedName name="Zemní_práce" localSheetId="6">'[4]SO 51.4 Výkaz výměr'!#REF!</definedName>
    <definedName name="Zemní_práce" localSheetId="2">'[4]SO 51.4 Výkaz výměr'!#REF!</definedName>
    <definedName name="Zemní_práce" localSheetId="5">'[4]SO 51.4 Výkaz výměr'!#REF!</definedName>
    <definedName name="Zemní_práce" localSheetId="1">'[4]SO 51.4 Výkaz výměr'!#REF!</definedName>
    <definedName name="Zemní_práce" localSheetId="4">'[4]SO 51.4 Výkaz výměr'!#REF!</definedName>
    <definedName name="Zemní_práce">'[4]SO 51.4 Výkaz výměr'!#REF!</definedName>
  </definedNames>
  <calcPr calcId="162913"/>
</workbook>
</file>

<file path=xl/calcChain.xml><?xml version="1.0" encoding="utf-8"?>
<calcChain xmlns="http://schemas.openxmlformats.org/spreadsheetml/2006/main">
  <c r="E28" i="7" l="1"/>
  <c r="G28" i="7" s="1"/>
  <c r="K28" i="7" l="1"/>
  <c r="I28" i="7"/>
  <c r="G49" i="6"/>
  <c r="G48" i="6"/>
  <c r="G47" i="6"/>
  <c r="G46" i="6"/>
  <c r="G45" i="6"/>
  <c r="G44" i="6"/>
  <c r="G43" i="6"/>
  <c r="G42" i="6"/>
  <c r="G38" i="6"/>
  <c r="G37" i="6"/>
  <c r="G36" i="6"/>
  <c r="G35" i="6"/>
  <c r="G32" i="6"/>
  <c r="G31" i="6"/>
  <c r="G30" i="6"/>
  <c r="G27" i="6"/>
  <c r="G26" i="6"/>
  <c r="G25" i="6"/>
  <c r="E28" i="6"/>
  <c r="G34" i="6"/>
  <c r="E20" i="6"/>
  <c r="G20" i="6" s="1"/>
  <c r="G21" i="6"/>
  <c r="G19" i="6"/>
  <c r="G18" i="6"/>
  <c r="G17" i="6"/>
  <c r="G16" i="6"/>
  <c r="G15" i="6"/>
  <c r="G14" i="6"/>
  <c r="G13" i="6"/>
  <c r="G12" i="6"/>
  <c r="G11" i="6"/>
  <c r="G10" i="6"/>
  <c r="A10" i="6"/>
  <c r="G27" i="3"/>
  <c r="G26" i="3"/>
  <c r="G25" i="3"/>
  <c r="G23" i="3"/>
  <c r="G22" i="3" s="1"/>
  <c r="G20" i="3"/>
  <c r="G21" i="3"/>
  <c r="G19" i="3"/>
  <c r="G18" i="3"/>
  <c r="G16" i="3"/>
  <c r="G15" i="3"/>
  <c r="G14" i="3"/>
  <c r="E12" i="3"/>
  <c r="G13" i="3" l="1"/>
  <c r="E29" i="6"/>
  <c r="G29" i="6" s="1"/>
  <c r="E33" i="6"/>
  <c r="G33" i="6" s="1"/>
  <c r="G17" i="3"/>
  <c r="G24" i="3"/>
  <c r="E22" i="6"/>
  <c r="G22" i="6" s="1"/>
  <c r="A11" i="6"/>
  <c r="A12" i="6" s="1"/>
  <c r="A13" i="6" s="1"/>
  <c r="G28" i="6"/>
  <c r="G12" i="3"/>
  <c r="G11" i="3"/>
  <c r="A11" i="3"/>
  <c r="G10" i="3"/>
  <c r="E61" i="1"/>
  <c r="E56" i="1"/>
  <c r="E64" i="1" s="1"/>
  <c r="E16" i="1"/>
  <c r="E13" i="1"/>
  <c r="E14" i="1" s="1"/>
  <c r="G14" i="1" s="1"/>
  <c r="E11" i="1"/>
  <c r="E41" i="1"/>
  <c r="E34" i="1"/>
  <c r="E27" i="1"/>
  <c r="E25" i="1"/>
  <c r="E24" i="1"/>
  <c r="E31" i="1" s="1"/>
  <c r="E20" i="1"/>
  <c r="E21" i="1"/>
  <c r="E22" i="1"/>
  <c r="A12" i="3" l="1"/>
  <c r="A14" i="3"/>
  <c r="A15" i="3"/>
  <c r="A16" i="3" s="1"/>
  <c r="A14" i="6"/>
  <c r="A18" i="3"/>
  <c r="E43" i="1"/>
  <c r="E15" i="1"/>
  <c r="K14" i="1"/>
  <c r="I14" i="1"/>
  <c r="E23" i="1"/>
  <c r="A15" i="6" l="1"/>
  <c r="A19" i="3"/>
  <c r="G15" i="1"/>
  <c r="K15" i="1"/>
  <c r="I15" i="1"/>
  <c r="A20" i="3" l="1"/>
  <c r="A21" i="3" s="1"/>
  <c r="A16" i="6"/>
  <c r="A17" i="6" s="1"/>
  <c r="A23" i="3" l="1"/>
  <c r="A18" i="6"/>
  <c r="A25" i="3" l="1"/>
  <c r="A26" i="3" s="1"/>
  <c r="A27" i="3" s="1"/>
  <c r="A19" i="6"/>
  <c r="A20" i="6" s="1"/>
  <c r="A21" i="6" l="1"/>
  <c r="A22" i="6" s="1"/>
  <c r="A24" i="6" s="1"/>
  <c r="G63" i="4" l="1"/>
  <c r="G57" i="4"/>
  <c r="G55" i="4"/>
  <c r="G53" i="4"/>
  <c r="G51" i="4"/>
  <c r="G49" i="4"/>
  <c r="G47" i="4"/>
  <c r="G45" i="4"/>
  <c r="G43" i="4"/>
  <c r="G41" i="4"/>
  <c r="G39" i="4"/>
  <c r="G37" i="4"/>
  <c r="G35" i="4"/>
  <c r="G33" i="4"/>
  <c r="G31" i="4"/>
  <c r="G29" i="4"/>
  <c r="G27" i="4"/>
  <c r="G25" i="4"/>
  <c r="G23" i="4"/>
  <c r="G22" i="4"/>
  <c r="G21" i="4"/>
  <c r="G20" i="4"/>
  <c r="G19" i="4"/>
  <c r="G18" i="4"/>
  <c r="G17" i="4"/>
  <c r="G10" i="4"/>
  <c r="G12" i="4"/>
  <c r="G16" i="4" l="1"/>
  <c r="K54" i="7"/>
  <c r="I54" i="7"/>
  <c r="E74" i="7"/>
  <c r="K74" i="7" s="1"/>
  <c r="E75" i="7"/>
  <c r="I75" i="7" s="1"/>
  <c r="E76" i="7"/>
  <c r="E67" i="7"/>
  <c r="E64" i="7"/>
  <c r="E65" i="7"/>
  <c r="E62" i="7"/>
  <c r="E60" i="7"/>
  <c r="E59" i="7"/>
  <c r="E57" i="7"/>
  <c r="E55" i="7"/>
  <c r="E27" i="7"/>
  <c r="K27" i="7" s="1"/>
  <c r="E51" i="7"/>
  <c r="E78" i="7" s="1"/>
  <c r="E49" i="7"/>
  <c r="E50" i="7"/>
  <c r="E44" i="7"/>
  <c r="E53" i="7" s="1"/>
  <c r="E46" i="7"/>
  <c r="E43" i="7"/>
  <c r="E37" i="7"/>
  <c r="E38" i="7" s="1"/>
  <c r="E34" i="7"/>
  <c r="E32" i="7"/>
  <c r="E33" i="7" s="1"/>
  <c r="E23" i="7"/>
  <c r="E24" i="7" s="1"/>
  <c r="G24" i="7" s="1"/>
  <c r="E20" i="7"/>
  <c r="E21" i="7" s="1"/>
  <c r="E19" i="7"/>
  <c r="E22" i="7" s="1"/>
  <c r="E18" i="7"/>
  <c r="E17" i="7"/>
  <c r="E10" i="7"/>
  <c r="E11" i="7"/>
  <c r="G76" i="7" l="1"/>
  <c r="I76" i="7"/>
  <c r="G27" i="7"/>
  <c r="G54" i="7"/>
  <c r="G74" i="7"/>
  <c r="I74" i="7"/>
  <c r="K75" i="7"/>
  <c r="G75" i="7"/>
  <c r="K76" i="7"/>
  <c r="I27" i="7"/>
  <c r="A11" i="7"/>
  <c r="G54" i="1"/>
  <c r="G53" i="1"/>
  <c r="G52" i="1"/>
  <c r="G51" i="1"/>
  <c r="G50" i="1"/>
  <c r="G49" i="1"/>
  <c r="G48" i="1"/>
  <c r="G47" i="1"/>
  <c r="K53" i="7"/>
  <c r="I53" i="7"/>
  <c r="G53" i="7"/>
  <c r="E12" i="7"/>
  <c r="E13" i="7" s="1"/>
  <c r="E47" i="7"/>
  <c r="E48" i="7"/>
  <c r="E45" i="7"/>
  <c r="K45" i="7" s="1"/>
  <c r="E42" i="7"/>
  <c r="K42" i="7" s="1"/>
  <c r="E41" i="7"/>
  <c r="I41" i="7" s="1"/>
  <c r="E68" i="7"/>
  <c r="K68" i="7" s="1"/>
  <c r="K78" i="7"/>
  <c r="I78" i="7"/>
  <c r="K73" i="7"/>
  <c r="I73" i="7"/>
  <c r="K72" i="7"/>
  <c r="I72" i="7"/>
  <c r="K71" i="7"/>
  <c r="I71" i="7"/>
  <c r="K70" i="7"/>
  <c r="I70" i="7"/>
  <c r="K60" i="7"/>
  <c r="I60" i="7"/>
  <c r="K67" i="7"/>
  <c r="I67" i="7"/>
  <c r="K65" i="7"/>
  <c r="I65" i="7"/>
  <c r="K64" i="7"/>
  <c r="I64" i="7"/>
  <c r="K62" i="7"/>
  <c r="I62" i="7"/>
  <c r="K59" i="7"/>
  <c r="I59" i="7"/>
  <c r="K58" i="7"/>
  <c r="I58" i="7"/>
  <c r="K57" i="7"/>
  <c r="I57" i="7"/>
  <c r="K56" i="7"/>
  <c r="I56" i="7"/>
  <c r="K55" i="7"/>
  <c r="I55" i="7"/>
  <c r="K51" i="7"/>
  <c r="I51" i="7"/>
  <c r="K50" i="7"/>
  <c r="I50" i="7"/>
  <c r="K49" i="7"/>
  <c r="I49" i="7"/>
  <c r="K46" i="7"/>
  <c r="I46" i="7"/>
  <c r="K44" i="7"/>
  <c r="I44" i="7"/>
  <c r="K43" i="7"/>
  <c r="I43" i="7"/>
  <c r="K40" i="7"/>
  <c r="I40" i="7"/>
  <c r="K38" i="7"/>
  <c r="I38" i="7"/>
  <c r="K37" i="7"/>
  <c r="I37" i="7"/>
  <c r="K36" i="7"/>
  <c r="I36" i="7"/>
  <c r="K35" i="7"/>
  <c r="I35" i="7"/>
  <c r="K34" i="7"/>
  <c r="I34" i="7"/>
  <c r="K33" i="7"/>
  <c r="I33" i="7"/>
  <c r="K32" i="7"/>
  <c r="I32" i="7"/>
  <c r="K31" i="7"/>
  <c r="I31" i="7"/>
  <c r="K29" i="7"/>
  <c r="I29" i="7"/>
  <c r="K25" i="7"/>
  <c r="I25" i="7"/>
  <c r="K23" i="7"/>
  <c r="I23" i="7"/>
  <c r="K22" i="7"/>
  <c r="I22" i="7"/>
  <c r="K21" i="7"/>
  <c r="I21" i="7"/>
  <c r="K20" i="7"/>
  <c r="I20" i="7"/>
  <c r="K19" i="7"/>
  <c r="I19" i="7"/>
  <c r="K18" i="7"/>
  <c r="I18" i="7"/>
  <c r="K17" i="7"/>
  <c r="I17" i="7"/>
  <c r="E17" i="1"/>
  <c r="E57" i="1"/>
  <c r="E59" i="1"/>
  <c r="E62" i="1"/>
  <c r="K45" i="1"/>
  <c r="I45" i="1"/>
  <c r="G46" i="1" l="1"/>
  <c r="K41" i="7"/>
  <c r="E14" i="7"/>
  <c r="A12" i="7"/>
  <c r="I42" i="7"/>
  <c r="E15" i="7"/>
  <c r="G15" i="7" s="1"/>
  <c r="K48" i="7"/>
  <c r="I47" i="7"/>
  <c r="I48" i="7"/>
  <c r="K47" i="7"/>
  <c r="I45" i="7"/>
  <c r="I68" i="7"/>
  <c r="K64" i="1"/>
  <c r="I64" i="1"/>
  <c r="G64" i="1"/>
  <c r="K62" i="1"/>
  <c r="I62" i="1"/>
  <c r="K61" i="1"/>
  <c r="I61" i="1"/>
  <c r="K59" i="1"/>
  <c r="I59" i="1"/>
  <c r="K58" i="1"/>
  <c r="I58" i="1"/>
  <c r="K57" i="1"/>
  <c r="I57" i="1"/>
  <c r="K56" i="1"/>
  <c r="I56" i="1"/>
  <c r="K41" i="1"/>
  <c r="I41" i="1"/>
  <c r="K40" i="1"/>
  <c r="I40" i="1"/>
  <c r="G40" i="1"/>
  <c r="K39" i="1"/>
  <c r="I39" i="1"/>
  <c r="K38" i="1"/>
  <c r="I38" i="1"/>
  <c r="K37" i="1"/>
  <c r="I37" i="1"/>
  <c r="K36" i="1"/>
  <c r="I36" i="1"/>
  <c r="G39" i="1"/>
  <c r="G38" i="1"/>
  <c r="G37" i="1"/>
  <c r="G36" i="1"/>
  <c r="K35" i="1"/>
  <c r="I35" i="1"/>
  <c r="G35" i="1"/>
  <c r="K34" i="1"/>
  <c r="I34" i="1"/>
  <c r="G34" i="1"/>
  <c r="G33" i="1"/>
  <c r="K43" i="1"/>
  <c r="I43" i="1"/>
  <c r="K31" i="1"/>
  <c r="I31" i="1"/>
  <c r="K30" i="1"/>
  <c r="I30" i="1"/>
  <c r="K29" i="1"/>
  <c r="I29" i="1"/>
  <c r="K28" i="1"/>
  <c r="I28" i="1"/>
  <c r="K27" i="1"/>
  <c r="I27" i="1"/>
  <c r="K26" i="1"/>
  <c r="I26" i="1"/>
  <c r="K25" i="1"/>
  <c r="I25" i="1"/>
  <c r="K24" i="1"/>
  <c r="I24" i="1"/>
  <c r="K23" i="1"/>
  <c r="I23" i="1"/>
  <c r="K22" i="1"/>
  <c r="I22" i="1"/>
  <c r="K21" i="1"/>
  <c r="I21" i="1"/>
  <c r="K20" i="1"/>
  <c r="I20" i="1"/>
  <c r="K18" i="1"/>
  <c r="I18" i="1"/>
  <c r="K17" i="1"/>
  <c r="I17" i="1"/>
  <c r="K16" i="1"/>
  <c r="I16" i="1"/>
  <c r="K13" i="1"/>
  <c r="I13" i="1"/>
  <c r="K11" i="1"/>
  <c r="I11" i="1"/>
  <c r="K10" i="1"/>
  <c r="I10" i="1"/>
  <c r="G10" i="8"/>
  <c r="G9" i="8" s="1"/>
  <c r="G12" i="8" s="1"/>
  <c r="G16" i="2" s="1"/>
  <c r="G78" i="7"/>
  <c r="G77" i="7" s="1"/>
  <c r="G73" i="7"/>
  <c r="G72" i="7"/>
  <c r="G71" i="7"/>
  <c r="G70" i="7"/>
  <c r="G69" i="7" s="1"/>
  <c r="G68" i="7"/>
  <c r="G67" i="7"/>
  <c r="G66" i="7" s="1"/>
  <c r="G65" i="7"/>
  <c r="G64" i="7"/>
  <c r="G62" i="7"/>
  <c r="G61" i="7" s="1"/>
  <c r="G60" i="7"/>
  <c r="G59" i="7"/>
  <c r="G58" i="7"/>
  <c r="G57" i="7"/>
  <c r="G56" i="7"/>
  <c r="G55" i="7"/>
  <c r="G51" i="7"/>
  <c r="G50" i="7"/>
  <c r="G49" i="7"/>
  <c r="G48" i="7"/>
  <c r="G47" i="7"/>
  <c r="G46" i="7"/>
  <c r="G45" i="7"/>
  <c r="G44" i="7"/>
  <c r="G43" i="7"/>
  <c r="G42" i="7"/>
  <c r="G41" i="7"/>
  <c r="G40" i="7"/>
  <c r="G38" i="7"/>
  <c r="G37" i="7"/>
  <c r="G36" i="7"/>
  <c r="G35" i="7"/>
  <c r="G34" i="7"/>
  <c r="G33" i="7"/>
  <c r="G32" i="7"/>
  <c r="G31" i="7"/>
  <c r="G29" i="7"/>
  <c r="G26" i="7" s="1"/>
  <c r="G25" i="7"/>
  <c r="G23" i="7"/>
  <c r="G22" i="7"/>
  <c r="G21" i="7"/>
  <c r="G20" i="7"/>
  <c r="G19" i="7"/>
  <c r="G18" i="7"/>
  <c r="G17" i="7"/>
  <c r="G14" i="7"/>
  <c r="G13" i="7"/>
  <c r="G12" i="7"/>
  <c r="G11" i="7"/>
  <c r="G10" i="7"/>
  <c r="G9" i="7" l="1"/>
  <c r="G63" i="7"/>
  <c r="G52" i="7"/>
  <c r="G30" i="7"/>
  <c r="G39" i="7"/>
  <c r="G16" i="7"/>
  <c r="E81" i="7"/>
  <c r="E82" i="7" s="1"/>
  <c r="E84" i="7" s="1"/>
  <c r="G84" i="7" s="1"/>
  <c r="A13" i="7"/>
  <c r="E80" i="7"/>
  <c r="G80" i="7" s="1"/>
  <c r="E67" i="1"/>
  <c r="E68" i="1" s="1"/>
  <c r="E70" i="1" s="1"/>
  <c r="E66" i="1"/>
  <c r="G41" i="6"/>
  <c r="G24" i="6"/>
  <c r="E50" i="6" l="1"/>
  <c r="E39" i="6"/>
  <c r="G39" i="6" s="1"/>
  <c r="G23" i="6"/>
  <c r="G86" i="7"/>
  <c r="G81" i="7"/>
  <c r="E83" i="7"/>
  <c r="G83" i="7" s="1"/>
  <c r="G82" i="7"/>
  <c r="G79" i="7" s="1"/>
  <c r="A14" i="7"/>
  <c r="E69" i="1"/>
  <c r="G9" i="6"/>
  <c r="G15" i="2" l="1"/>
  <c r="A15" i="7"/>
  <c r="A17" i="7" s="1"/>
  <c r="G14" i="4"/>
  <c r="G9" i="4" s="1"/>
  <c r="G69" i="4"/>
  <c r="G68" i="4"/>
  <c r="G67" i="4"/>
  <c r="G66" i="4"/>
  <c r="G65" i="4"/>
  <c r="G64" i="4"/>
  <c r="G61" i="4"/>
  <c r="G59" i="4"/>
  <c r="G75" i="4"/>
  <c r="G74" i="4"/>
  <c r="G73" i="4" s="1"/>
  <c r="G72" i="4"/>
  <c r="G71" i="4"/>
  <c r="G70" i="4" s="1"/>
  <c r="A12" i="4"/>
  <c r="A19" i="7" l="1"/>
  <c r="A18" i="7"/>
  <c r="G58" i="4"/>
  <c r="G9" i="3"/>
  <c r="G29" i="3" s="1"/>
  <c r="G18" i="2" s="1"/>
  <c r="A14" i="4"/>
  <c r="A17" i="4" s="1"/>
  <c r="G69" i="1"/>
  <c r="G68" i="1"/>
  <c r="G67" i="1"/>
  <c r="G66" i="1"/>
  <c r="G41" i="1"/>
  <c r="G32" i="1"/>
  <c r="G31" i="1"/>
  <c r="G30" i="1"/>
  <c r="G29" i="1"/>
  <c r="G28" i="1"/>
  <c r="G27" i="1"/>
  <c r="G26" i="1"/>
  <c r="G25" i="1"/>
  <c r="G24" i="1"/>
  <c r="G23" i="1"/>
  <c r="A21" i="7" l="1"/>
  <c r="A20" i="7"/>
  <c r="G77" i="4"/>
  <c r="G19" i="2" s="1"/>
  <c r="A18" i="4"/>
  <c r="A19" i="4" s="1"/>
  <c r="A23" i="7" l="1"/>
  <c r="A22" i="7"/>
  <c r="A20" i="4"/>
  <c r="A24" i="7" l="1"/>
  <c r="A25" i="7" s="1"/>
  <c r="A21" i="4"/>
  <c r="A22" i="4" s="1"/>
  <c r="A23" i="4" l="1"/>
  <c r="G45" i="1"/>
  <c r="G44" i="1" s="1"/>
  <c r="G62" i="1"/>
  <c r="G61" i="1"/>
  <c r="G60" i="1" s="1"/>
  <c r="G59" i="1"/>
  <c r="G58" i="1"/>
  <c r="G57" i="1"/>
  <c r="G56" i="1"/>
  <c r="G55" i="1" s="1"/>
  <c r="G43" i="1"/>
  <c r="G42" i="1" s="1"/>
  <c r="G70" i="1"/>
  <c r="G65" i="1" s="1"/>
  <c r="G22" i="1"/>
  <c r="G21" i="1"/>
  <c r="G20" i="1"/>
  <c r="G18" i="1"/>
  <c r="G17" i="1"/>
  <c r="G16" i="1"/>
  <c r="G13" i="1"/>
  <c r="G11" i="1"/>
  <c r="G10" i="1"/>
  <c r="G19" i="1" l="1"/>
  <c r="G9" i="1"/>
  <c r="G12" i="1"/>
  <c r="G63" i="1"/>
  <c r="G72" i="1" l="1"/>
  <c r="A27" i="7"/>
  <c r="A28" i="7" s="1"/>
  <c r="A25" i="4"/>
  <c r="A27" i="4" s="1"/>
  <c r="A29" i="7" l="1"/>
  <c r="A31" i="7" s="1"/>
  <c r="G14" i="2"/>
  <c r="A32" i="7" l="1"/>
  <c r="A29" i="4"/>
  <c r="A33" i="7" l="1"/>
  <c r="A31" i="4"/>
  <c r="A34" i="7" l="1"/>
  <c r="A33" i="4"/>
  <c r="A35" i="4" s="1"/>
  <c r="A35" i="7" l="1"/>
  <c r="A37" i="4"/>
  <c r="A36" i="7" l="1"/>
  <c r="A37" i="7" s="1"/>
  <c r="A38" i="7" s="1"/>
  <c r="A40" i="7" s="1"/>
  <c r="A39" i="4"/>
  <c r="A41" i="4" s="1"/>
  <c r="A41" i="7" l="1"/>
  <c r="A42" i="7"/>
  <c r="A43" i="4"/>
  <c r="A43" i="7" l="1"/>
  <c r="A45" i="4"/>
  <c r="A44" i="7" l="1"/>
  <c r="A47" i="4"/>
  <c r="A45" i="7" l="1"/>
  <c r="A49" i="4"/>
  <c r="A10" i="1"/>
  <c r="A46" i="7" l="1"/>
  <c r="A11" i="1"/>
  <c r="A13" i="1" s="1"/>
  <c r="A14" i="1" l="1"/>
  <c r="A15" i="1" s="1"/>
  <c r="A47" i="7"/>
  <c r="A51" i="4"/>
  <c r="A17" i="1" l="1"/>
  <c r="A18" i="1" s="1"/>
  <c r="A20" i="1" s="1"/>
  <c r="A16" i="1"/>
  <c r="A48" i="7"/>
  <c r="A53" i="4"/>
  <c r="A21" i="1" l="1"/>
  <c r="A22" i="1"/>
  <c r="A49" i="7"/>
  <c r="A50" i="7" s="1"/>
  <c r="A51" i="7" s="1"/>
  <c r="A53" i="7" s="1"/>
  <c r="A55" i="4"/>
  <c r="A54" i="7" l="1"/>
  <c r="A55" i="7"/>
  <c r="A23" i="1"/>
  <c r="A24" i="1" s="1"/>
  <c r="A59" i="4"/>
  <c r="A57" i="4"/>
  <c r="A26" i="1" l="1"/>
  <c r="A25" i="1"/>
  <c r="A56" i="7"/>
  <c r="A28" i="1" l="1"/>
  <c r="A27" i="1"/>
  <c r="A57" i="7"/>
  <c r="A58" i="7" s="1"/>
  <c r="A59" i="7" l="1"/>
  <c r="A60" i="7" s="1"/>
  <c r="A62" i="7" s="1"/>
  <c r="A64" i="7" s="1"/>
  <c r="A65" i="7" s="1"/>
  <c r="A67" i="7" s="1"/>
  <c r="A68" i="7" s="1"/>
  <c r="A70" i="7" s="1"/>
  <c r="A29" i="1"/>
  <c r="A61" i="4"/>
  <c r="A71" i="7" l="1"/>
  <c r="A72" i="7" s="1"/>
  <c r="A30" i="1"/>
  <c r="A63" i="4"/>
  <c r="A64" i="4"/>
  <c r="A32" i="1" l="1"/>
  <c r="A73" i="7"/>
  <c r="A31" i="1"/>
  <c r="A65" i="4"/>
  <c r="A66" i="4" s="1"/>
  <c r="A33" i="1" l="1"/>
  <c r="A74" i="7"/>
  <c r="A75" i="7" s="1"/>
  <c r="A76" i="7" s="1"/>
  <c r="A67" i="4"/>
  <c r="A68" i="4" s="1"/>
  <c r="A78" i="7" l="1"/>
  <c r="A80" i="7" s="1"/>
  <c r="A34" i="1"/>
  <c r="A69" i="4"/>
  <c r="A71" i="4" s="1"/>
  <c r="A72" i="4" s="1"/>
  <c r="A81" i="7" l="1"/>
  <c r="A82" i="7"/>
  <c r="A35" i="1"/>
  <c r="A74" i="4"/>
  <c r="A75" i="4" s="1"/>
  <c r="A83" i="7" l="1"/>
  <c r="A84" i="7" s="1"/>
  <c r="A36" i="1"/>
  <c r="A38" i="1" l="1"/>
  <c r="A37" i="1"/>
  <c r="A25" i="6"/>
  <c r="A39" i="1" l="1"/>
  <c r="A40" i="1" s="1"/>
  <c r="A41" i="1" s="1"/>
  <c r="A43" i="1" s="1"/>
  <c r="A45" i="1" s="1"/>
  <c r="A47" i="1" s="1"/>
  <c r="A26" i="6"/>
  <c r="A48" i="1" l="1"/>
  <c r="A27" i="6"/>
  <c r="A49" i="1" l="1"/>
  <c r="A28" i="6"/>
  <c r="A29" i="6" s="1"/>
  <c r="A50" i="1" l="1"/>
  <c r="A30" i="6"/>
  <c r="A31" i="6" s="1"/>
  <c r="A51" i="1" l="1"/>
  <c r="A32" i="6"/>
  <c r="A33" i="6"/>
  <c r="A52" i="1" l="1"/>
  <c r="A53" i="1" s="1"/>
  <c r="A54" i="1" s="1"/>
  <c r="A56" i="1" s="1"/>
  <c r="A34" i="6"/>
  <c r="A57" i="1" l="1"/>
  <c r="A58" i="1"/>
  <c r="A59" i="1" s="1"/>
  <c r="A61" i="1" s="1"/>
  <c r="A62" i="1" s="1"/>
  <c r="A64" i="1" s="1"/>
  <c r="A66" i="1" s="1"/>
  <c r="A35" i="6"/>
  <c r="A67" i="1" l="1"/>
  <c r="A36" i="6"/>
  <c r="A68" i="1" l="1"/>
  <c r="A69" i="1" s="1"/>
  <c r="A70" i="1" s="1"/>
  <c r="A37" i="6"/>
  <c r="A38" i="6" l="1"/>
  <c r="A39" i="6" s="1"/>
  <c r="A41" i="6" l="1"/>
  <c r="A42" i="6" l="1"/>
  <c r="A43" i="6" s="1"/>
  <c r="A44" i="6" l="1"/>
  <c r="A45" i="6" s="1"/>
  <c r="A46" i="6" l="1"/>
  <c r="A47" i="6" s="1"/>
  <c r="A48" i="6" l="1"/>
  <c r="A49" i="6" l="1"/>
  <c r="A50" i="6" s="1"/>
  <c r="G50" i="6"/>
  <c r="G40" i="6" l="1"/>
  <c r="G52" i="6" s="1"/>
  <c r="G17" i="2" s="1"/>
  <c r="I20" i="2" s="1"/>
  <c r="G10" i="2" s="1"/>
  <c r="I11" i="2" s="1"/>
  <c r="I22" i="2" s="1"/>
</calcChain>
</file>

<file path=xl/sharedStrings.xml><?xml version="1.0" encoding="utf-8"?>
<sst xmlns="http://schemas.openxmlformats.org/spreadsheetml/2006/main" count="898" uniqueCount="539">
  <si>
    <t xml:space="preserve">Stavba:   </t>
  </si>
  <si>
    <t>Objednatel:</t>
  </si>
  <si>
    <t xml:space="preserve">Část:   </t>
  </si>
  <si>
    <t xml:space="preserve">Zhotovitel:   </t>
  </si>
  <si>
    <t xml:space="preserve">Datum:   </t>
  </si>
  <si>
    <t>P.Č.</t>
  </si>
  <si>
    <t>Kód položky</t>
  </si>
  <si>
    <t>Popis</t>
  </si>
  <si>
    <t>MJ</t>
  </si>
  <si>
    <t>Množství celkem</t>
  </si>
  <si>
    <t>Cena jednotková</t>
  </si>
  <si>
    <t>Cena celkem</t>
  </si>
  <si>
    <t>1</t>
  </si>
  <si>
    <t>kus</t>
  </si>
  <si>
    <t>Výplně otvorů</t>
  </si>
  <si>
    <t>m2</t>
  </si>
  <si>
    <t>m3</t>
  </si>
  <si>
    <t>m</t>
  </si>
  <si>
    <t>949101111</t>
  </si>
  <si>
    <t>Lešení pomocné pro objekty pozemních staveb s lešeňovou podlahou v do 1,9 m zatížení do 150 kg/m2</t>
  </si>
  <si>
    <t>998011002</t>
  </si>
  <si>
    <t>Přesun hmot HSV PSV</t>
  </si>
  <si>
    <t>t</t>
  </si>
  <si>
    <t>781474115</t>
  </si>
  <si>
    <t>781001</t>
  </si>
  <si>
    <t>784453822</t>
  </si>
  <si>
    <t>003</t>
  </si>
  <si>
    <t>Svislé konstrukce</t>
  </si>
  <si>
    <t>006</t>
  </si>
  <si>
    <t>Úpravy povrchu</t>
  </si>
  <si>
    <t>009</t>
  </si>
  <si>
    <t>Ostatní konstrukce a práce</t>
  </si>
  <si>
    <t>099</t>
  </si>
  <si>
    <t>Přesun hmot HSV</t>
  </si>
  <si>
    <t>711</t>
  </si>
  <si>
    <t>Izolace proti vodě</t>
  </si>
  <si>
    <t>713</t>
  </si>
  <si>
    <t>Izolace tepelné</t>
  </si>
  <si>
    <t>764</t>
  </si>
  <si>
    <t>Konstrukce klempířské</t>
  </si>
  <si>
    <t>781</t>
  </si>
  <si>
    <t>Obklady keramické</t>
  </si>
  <si>
    <t>784</t>
  </si>
  <si>
    <t>Malby</t>
  </si>
  <si>
    <t>Celkem bez DPH</t>
  </si>
  <si>
    <t>001</t>
  </si>
  <si>
    <t>Zemní práce</t>
  </si>
  <si>
    <t>162701105</t>
  </si>
  <si>
    <t>Vodorovné přemístění do 10000 m výkopku/sypaniny z horniny tř. 1 až 4</t>
  </si>
  <si>
    <t>162701109</t>
  </si>
  <si>
    <t>Příplatek k vodorovnému přemístění výkopku/sypaniny z horniny tř. 1 až 4 ZKD 1000 m přes 10000 m</t>
  </si>
  <si>
    <t>171201201</t>
  </si>
  <si>
    <t>171201211</t>
  </si>
  <si>
    <t>Poplatek za uložení odpadu ze sypaniny na skládce (skládkovné)</t>
  </si>
  <si>
    <t>002</t>
  </si>
  <si>
    <t>Základy</t>
  </si>
  <si>
    <t>271571112</t>
  </si>
  <si>
    <t>Polštáře zhutněné pod základy ze štěrkopísku</t>
  </si>
  <si>
    <t>273321116</t>
  </si>
  <si>
    <t>Základové desky ze ŽB C 20/25</t>
  </si>
  <si>
    <t>273351215</t>
  </si>
  <si>
    <t>Zřízení bednění stěn základových desek</t>
  </si>
  <si>
    <t>273351216</t>
  </si>
  <si>
    <t>Odstranění bednění stěn základových desek</t>
  </si>
  <si>
    <t>273362021</t>
  </si>
  <si>
    <t>Výztuž základových desek svařovanými sítěmi Kari</t>
  </si>
  <si>
    <t>Základová zeď tl do 300 mm z tvárnic ztraceného bednění včetně výplně z betonu tř. C 20/25</t>
  </si>
  <si>
    <t>317168132</t>
  </si>
  <si>
    <t>Překlad keramický vysoký v 23,8 cm dl 150 cm</t>
  </si>
  <si>
    <t>004</t>
  </si>
  <si>
    <t>Vodorovné konstrukce</t>
  </si>
  <si>
    <t>417321414</t>
  </si>
  <si>
    <t>417351115</t>
  </si>
  <si>
    <t>Zřízení bednění ztužujících věnců</t>
  </si>
  <si>
    <t>417351116</t>
  </si>
  <si>
    <t>Odstranění bednění ztužujících věnců</t>
  </si>
  <si>
    <t>417361821</t>
  </si>
  <si>
    <t>Výztuž ztužujících pásů a věnců betonářskou ocelí 10 505</t>
  </si>
  <si>
    <t>622541031</t>
  </si>
  <si>
    <t>612321141</t>
  </si>
  <si>
    <t>Vápenocementová omítka štuková dvouvrstvá vnitřních stěn nanášená ručně</t>
  </si>
  <si>
    <t>711001001</t>
  </si>
  <si>
    <t>712</t>
  </si>
  <si>
    <t>Povlakové krytiny</t>
  </si>
  <si>
    <t>712001001</t>
  </si>
  <si>
    <t>712001002</t>
  </si>
  <si>
    <t>713141131</t>
  </si>
  <si>
    <t>Montáž obkladů vnitřních keramických hladkých do 25 ks/m2 lepených flexibilním lepidlem</t>
  </si>
  <si>
    <t>761</t>
  </si>
  <si>
    <t>Rekapitulace</t>
  </si>
  <si>
    <t xml:space="preserve">Stavba : </t>
  </si>
  <si>
    <t xml:space="preserve">Datum : </t>
  </si>
  <si>
    <t xml:space="preserve">Objednavatel : </t>
  </si>
  <si>
    <t xml:space="preserve">Projektant : </t>
  </si>
  <si>
    <t xml:space="preserve">Zhotovitel : </t>
  </si>
  <si>
    <t xml:space="preserve">Zpracoval : </t>
  </si>
  <si>
    <t>Část</t>
  </si>
  <si>
    <t>Druh nákladů</t>
  </si>
  <si>
    <t>Náklad v Kč</t>
  </si>
  <si>
    <t>1)</t>
  </si>
  <si>
    <t>Vedlejší náklady</t>
  </si>
  <si>
    <t>Provoz a zařízení staveniště, doprava dělníků na stavbu a ostatní náklady</t>
  </si>
  <si>
    <t>Vedlejší náklady celkem</t>
  </si>
  <si>
    <t>2)</t>
  </si>
  <si>
    <t xml:space="preserve">Objekty </t>
  </si>
  <si>
    <t>ZTI</t>
  </si>
  <si>
    <t>Vytápění</t>
  </si>
  <si>
    <t>Objekty celkem</t>
  </si>
  <si>
    <t>Cena CELKEM bez DPH</t>
  </si>
  <si>
    <t xml:space="preserve">Při vyplňování výkazu výměr je nutné respektovat dále uvedené pokyny: </t>
  </si>
  <si>
    <t>1) Při zpracování nabídky je nutné využít všech částí (dílů) projektu pro výběr zhotovitele.</t>
  </si>
  <si>
    <t xml:space="preserve">2) Každá uchazečem vyplněná položka musí obsahovat veškeré technicky a logicky dovoditelné součásti dodávky a montáže. </t>
  </si>
  <si>
    <t>3) Jednotkové ceny položek stavebních prací objektů budou zahrnovat veškeré náklady zhotovitele, související s realizací díla, provedení všech zkoušek, atestů a revizí, prokazujících dodržení předepsané kvality a parametrů díla a zajištěním dalších dokladů, předpisů a pod., které zhotovitel zajistí pro úspěšný průběh díla, přejímacího a kolaudačního řízení.</t>
  </si>
  <si>
    <t>4) Nabídka a jednotková cena zahrnuje, pokud není v jednotlivých specifikacích uvedeno jinak, dodávku a montáž materiálů a výrobků podle uvedené specifikace, vč. vnitrostaveništní a mimostaveništní dopravy, skladování, povinných zkoušek materiálů, vzorků a prací ve smyslu platných norem a předpisů. Předmětem díla a povinností zhotovitele je dále provedení veškerých kotevních a spojovacích prvků, pomocných konstrukcí, stavebních přípomocí a ostatních prací přímo nespecifikovaných v těchto podkladech a projektové dokumentaci, ale nezbytných pro zhotovení a plnou  funkčnost a požadovanou kvalitu díla.</t>
  </si>
  <si>
    <t>5) Výměry materiálů ve specifikacích jsou uvedeny v teoretické (vypočítané) výměře, náklady na prořez, ztratné nebo přesahy zohlední dodavatel v jednotkové ceně. Celkové ceny jednotlivých položek i kapitol budou odpovídat uvedené věcné náplni a výměrám v soupisu prací a dodávek.</t>
  </si>
  <si>
    <t>6) Pokud není uvedeno zvlášť, jsou součástí jednotkových cen položek veškerá lešení, montážní plošiny, zvedací mechanizmy, jeřáby a pomocné konstrukce.</t>
  </si>
  <si>
    <t xml:space="preserve">7) Dodávky a montáže uvedené v nabídce musí být, včetně veškerého souvisejícího doplňkového, podružného a montážního materiálu, tak, aby celé zařízení bylo funkční a splňovalo všechny předpisy, které se na ně vztahují  (např. hmoždinky, šrouby, upevňovací prvky, návlečky, popisky, štítky, apod.)  </t>
  </si>
  <si>
    <t>8) Do nabídky budou započítány i náklady na stavební přípomoce pro provedení technických instalací jako např. zemní práce, zásypy a obsypy, zhotovení nik, chrániček a těsnění prostupů požárních a akustických a náklady na výpomocné práce pro práce dokončovací a pro technologie včetně potřebných lešení, pažení a jiných dočasných konstrukcí. Pokud nebudou tyto práce vykázány zvlášť.</t>
  </si>
  <si>
    <t>9) Není-li v zadávacích podkladech a ve smlouvě o dílo uvedenou jinak nebo oceněno zvlášť, jsou v jednotkových cenách konstrukcí zahrnuty mimo jiné výkony:
- zakrytí (nebo jiné zajištění) konstrukcí a prací ostatních zhotovitelů před znečištěním a poškozením a odstranění zakrytí,
- vyklizení pracoviště a staveniště, odvoz zbytků materiálu, včetně souvisejících nákladů,
- opatření k zajištění bezpečnosti práce, ochranná zábradlí otvorů, volných okrajů apod.,
- opatření na ochranu zařízení před negativními vlivy počasí,např. deště, teploty apod.,
- nezbytné zábory, včetně oplocení
- veškeré pomocné práce, výkony  přípomoci, nejsou-li oceněny samostatnou položkou,</t>
  </si>
  <si>
    <t>10) Do jednotkových cen budou započítány všechny nezbytné režijní náklady stavby a náklady na závěrečný úklid stavby a okolí.</t>
  </si>
  <si>
    <t>11) V průběhu provádění prací budou respektovány všechny příslušné platné předpisy a požadavky BOZP. Náklady vyplývající z jejich dodržení jsou součástí jednotkových cen a nebudou zvlášť hrazeny.</t>
  </si>
  <si>
    <t>12) Označení výrobků konkrétním výrobcem v projektu vyjadřuje standard požadované kvality (zák. č. 137/2006 Sb., §44, odst. (11). Pokud uchazeč nabídne produkt od jiného výrobce je povinen dodržet standard technických parametrů a vzhledu a zároveň, přejímá odpovědnost za správnost náhrady a koordinaci se všemi navazujícími profesemi. Vyvolané úpravy řešení projektu zahrne uchazeč do nabídkové ceny.</t>
  </si>
  <si>
    <t>Martin Kubíček</t>
  </si>
  <si>
    <t>Součástí jednotkových cen položek musí být: .</t>
  </si>
  <si>
    <t xml:space="preserve"> - dodávka včetně montáže pokud není uvedeno jednotlivě.</t>
  </si>
  <si>
    <t xml:space="preserve"> - vnitrostaveništní přesun hmot, odvoz a likvidace vybouraného a demontovaného materiálu.</t>
  </si>
  <si>
    <t xml:space="preserve"> - příplatky na případné ztížené podmínky, které nejsou vykázány zvlášť.</t>
  </si>
  <si>
    <t xml:space="preserve">Poznámka: Uchazeč musí stanovit jednotkové ceny položek podle individuální kalkulace s využitím projektové dokumentace a zohlednit konkrétní materiálovou a konstrukční charakteristiku prací a dodávek. </t>
  </si>
  <si>
    <t>Město Český Brod</t>
  </si>
  <si>
    <t>131203101</t>
  </si>
  <si>
    <t>Hloubení jam ručním nebo pneum nářadím v soudržných horninách tř. 3</t>
  </si>
  <si>
    <t>132202101</t>
  </si>
  <si>
    <t>Hloubení rýh š do 600 mm ručním nebo pneum nářadím v soudržných horninách tř. 3</t>
  </si>
  <si>
    <t>Uložení sypaniny na skládky a meziskládky</t>
  </si>
  <si>
    <t>279001001</t>
  </si>
  <si>
    <t>Ztužující pásy a věnce ze ŽB C20/25</t>
  </si>
  <si>
    <t>417001001</t>
  </si>
  <si>
    <t>411354236</t>
  </si>
  <si>
    <t>Bednění stropů ztracené z hraněných trapézových vln v 50 mm plech lesklý tl 1,0 mm</t>
  </si>
  <si>
    <t>411321414</t>
  </si>
  <si>
    <t>Stropy deskové ze ŽB tř. C 25/30</t>
  </si>
  <si>
    <t>411362021</t>
  </si>
  <si>
    <t>Výztuž stropů svařovanými sítěmi Kari</t>
  </si>
  <si>
    <t>622211041</t>
  </si>
  <si>
    <t>Montáž kontaktního zateplení vnějších stěn z polystyrénových desek tl do 200 mm</t>
  </si>
  <si>
    <t>28375954</t>
  </si>
  <si>
    <t>Deska fasádní polystyrénová EPS 70 F 1000 x 500 x 200 mm - dodávka</t>
  </si>
  <si>
    <t>Tenkovrstvá silikonsilikátová probarvená omítka včetně penetrace vnějších stěn</t>
  </si>
  <si>
    <t>622211061</t>
  </si>
  <si>
    <t>Montáž kontaktního zateplení vnějších stěn z polystyrénových desek tl přes 240 mm - slepením dvou vrstev desek</t>
  </si>
  <si>
    <t>28376436</t>
  </si>
  <si>
    <t>Deska z extrudovaného polystyrénu 200 mm - dodávka</t>
  </si>
  <si>
    <t>28376431</t>
  </si>
  <si>
    <t>Deska z extrudovaného polystyrénu 100 mm - dodávka</t>
  </si>
  <si>
    <t>622532031</t>
  </si>
  <si>
    <t>Tenkovrstvá mramorová omítka soklu včetně penetrace vnějších stěn</t>
  </si>
  <si>
    <t>968062376</t>
  </si>
  <si>
    <t>997013212</t>
  </si>
  <si>
    <t>Vnitrostaveništní doprava suti a vybouraných hmot</t>
  </si>
  <si>
    <t>997013501</t>
  </si>
  <si>
    <t>Odvoz suti a vybouraných hmot na skládku nebo meziskládku do 1 km se složením</t>
  </si>
  <si>
    <t>997013509</t>
  </si>
  <si>
    <t>Příplatek k odvozu suti a vybouraných hmot na skládku ZKD 1 km přes 1 km</t>
  </si>
  <si>
    <t>997013831</t>
  </si>
  <si>
    <t>Poplatek za uložení stavebního směsného odpadu na skládce (skládkovné)</t>
  </si>
  <si>
    <t>Souvrství povlakové krytiny: asfaltový SBS modifikovaný pás s posypem - asfaltový SBS modifikovaný pás s PE folií , dodávka a montáž kompletního souvrství  / vč. penetrace a provedení všech detailů</t>
  </si>
  <si>
    <t>Pojistná hydroizolace střechy - asfaltový SBS modifikovaný pás s AL vložkou, dodávka a montáž / vč. penetrace a provedení všech detailů</t>
  </si>
  <si>
    <t>Montáž izolace tepelné střech plochých lepené za studena 1 vrstva rohoží, pásů, dílců, desek</t>
  </si>
  <si>
    <t>28375913</t>
  </si>
  <si>
    <t>Spádové klíny z pěnového polystyrenu EPS 100 tl. 240-440 mm - dodávka</t>
  </si>
  <si>
    <t>Potrubí</t>
  </si>
  <si>
    <t>Armatury</t>
  </si>
  <si>
    <t>Otopná tělesa</t>
  </si>
  <si>
    <t>Ostatní</t>
  </si>
  <si>
    <t>Ostatní náklady</t>
  </si>
  <si>
    <t>733</t>
  </si>
  <si>
    <t>734</t>
  </si>
  <si>
    <t>735</t>
  </si>
  <si>
    <t>738</t>
  </si>
  <si>
    <t>739</t>
  </si>
  <si>
    <t>Elektroinstalace - silnoproud</t>
  </si>
  <si>
    <t>Bezbariérové řešení ZŠ Tyršova</t>
  </si>
  <si>
    <t>02/2017</t>
  </si>
  <si>
    <t>Bezbariérová záchodová kabina</t>
  </si>
  <si>
    <t>Výtahová šachta</t>
  </si>
  <si>
    <t>Vertikálně zvedací plošina</t>
  </si>
  <si>
    <t>317168112</t>
  </si>
  <si>
    <t>Překlad keramický plochý š 11,5 cm dl 125 cm</t>
  </si>
  <si>
    <t>342248112</t>
  </si>
  <si>
    <t>Příčky z keramických tvárnic tl 115 mm</t>
  </si>
  <si>
    <t>631311115</t>
  </si>
  <si>
    <t>Mazanina tl do 80 mm z betonu prostého bez zvýšených nároků na prostředí tř. C 20/25</t>
  </si>
  <si>
    <t>631319011</t>
  </si>
  <si>
    <t>Příplatek k mazanině tl do 80 mm za přehlazení povrchu</t>
  </si>
  <si>
    <t>631319171</t>
  </si>
  <si>
    <t>Příplatek k mazanině tl do 80 mm za stržení povrchu spodní vrstvy před vložením výztuže</t>
  </si>
  <si>
    <t>631362021</t>
  </si>
  <si>
    <t>Výztuž mazanin svařovanými sítěmi Kari</t>
  </si>
  <si>
    <t>622321121</t>
  </si>
  <si>
    <t>Vápenocementová omítka hladká jednovrstvá vnějších stěn nanášená ručně - pod obklad</t>
  </si>
  <si>
    <t>978011191</t>
  </si>
  <si>
    <t>Otlučení vnitřní vápenné nebo vápenocementové omítky stropů v rozsahu do 100 %</t>
  </si>
  <si>
    <t>978013191</t>
  </si>
  <si>
    <t>Otlučení vnitřní vápenné nebo vápenocementové omítky stěn v rozsahu do 100 %</t>
  </si>
  <si>
    <t>978059541</t>
  </si>
  <si>
    <t>Odsekání a odebrání obkladů stěn z vnitřních obkládaček plochy přes 1 m2</t>
  </si>
  <si>
    <t>965042231</t>
  </si>
  <si>
    <t>Bourání podkladů z mazanin betonových</t>
  </si>
  <si>
    <t>965081223</t>
  </si>
  <si>
    <t>Bourání podlah z dlaždic keramických</t>
  </si>
  <si>
    <t>962031133</t>
  </si>
  <si>
    <t>Bourání příček z cihel pálených na MVC tl do 150 mm</t>
  </si>
  <si>
    <t>968071125</t>
  </si>
  <si>
    <t>Vyvěšení křídel dveří pl do 2 m2</t>
  </si>
  <si>
    <t>968072455</t>
  </si>
  <si>
    <t>Vybourání kovových dveřních zárubní pl do 2 m2</t>
  </si>
  <si>
    <t>974042577</t>
  </si>
  <si>
    <t>Vysekání rýh v dlažbě a mazanině betonové pro připojovací kanalizační potrubí</t>
  </si>
  <si>
    <t>974031133</t>
  </si>
  <si>
    <t>Vysekání rýh ve zdivu cihelném pro rozvody</t>
  </si>
  <si>
    <t>974042553</t>
  </si>
  <si>
    <t>Vysekání rýh v dlažbě a mazanině betonové pro rozvody</t>
  </si>
  <si>
    <t>210110991</t>
  </si>
  <si>
    <t>Demontáž nástěnných vypínačů</t>
  </si>
  <si>
    <t>210203991</t>
  </si>
  <si>
    <t>Demontáž svítidel</t>
  </si>
  <si>
    <t>711113117</t>
  </si>
  <si>
    <t>Izolace stěrková pod dlažbu - dodávka a montáž vč. penetrace a provedení všech detailů</t>
  </si>
  <si>
    <t>721140802</t>
  </si>
  <si>
    <t>Demontáž potrubí kanalizačního</t>
  </si>
  <si>
    <t>722110815</t>
  </si>
  <si>
    <t>Demontáž potrubí vodovodního</t>
  </si>
  <si>
    <t>725210821</t>
  </si>
  <si>
    <t>Demontáž umyvadel</t>
  </si>
  <si>
    <t>soubor</t>
  </si>
  <si>
    <t>725240812</t>
  </si>
  <si>
    <t>Demontáž vaniček sprchových</t>
  </si>
  <si>
    <t>725249991</t>
  </si>
  <si>
    <t>Demontáž sprchové zástěny</t>
  </si>
  <si>
    <t>725820801</t>
  </si>
  <si>
    <t>Demontáž baterie umyvadlové</t>
  </si>
  <si>
    <t>725840851</t>
  </si>
  <si>
    <t>Demontáž baterie sprchové</t>
  </si>
  <si>
    <t>735111810</t>
  </si>
  <si>
    <t>Demontáž otopného tělesa článkového</t>
  </si>
  <si>
    <t>771</t>
  </si>
  <si>
    <t>Podlahy z dlaždic</t>
  </si>
  <si>
    <t>771574116</t>
  </si>
  <si>
    <t>Montáž podlah keramických režných hladkých lepených flexibilním lepidlem do 25 ks/m2</t>
  </si>
  <si>
    <t>7710001</t>
  </si>
  <si>
    <t>Dlažba keramická - dodávka</t>
  </si>
  <si>
    <t>771474114</t>
  </si>
  <si>
    <t>Montáž soklíků z dlaždic keramických rovných flexibilní lepidlo v do 150 mm</t>
  </si>
  <si>
    <t>7710051</t>
  </si>
  <si>
    <t>Dlažba keramická (sokl) - dodávka</t>
  </si>
  <si>
    <t>Keramický obklad - slinutá keramika - dodávka</t>
  </si>
  <si>
    <t>Malba stěn a stropů dvojnásobná vč. penetrace - na omítku</t>
  </si>
  <si>
    <t>Dveře vnitřní dřevěné 900/1970 - dodávka a montáž vč. zárubně, kování a ostatních dveřních prvků</t>
  </si>
  <si>
    <t>D0001</t>
  </si>
  <si>
    <t>274313711</t>
  </si>
  <si>
    <t>Základové pásy z betonu tř. C 20/25</t>
  </si>
  <si>
    <t>Napojení nových základových pasů a desky ke stávající konstrukci - provedení vrtů, vlepení trnů chemickou kotvou vč. dodávky</t>
  </si>
  <si>
    <t>311238116</t>
  </si>
  <si>
    <t>Zdivo nosné z keramických tvárnic tl 300 mm</t>
  </si>
  <si>
    <t>Napojení nových věnců ke stávající konstrukci - provedení vrtů, vlepení trnů chemickou kotvou vč. dodávky</t>
  </si>
  <si>
    <t>977151128</t>
  </si>
  <si>
    <t>Jádrové vrty diamantovými korunkami do D 300 mm do stavebních materiálů</t>
  </si>
  <si>
    <t>971035661</t>
  </si>
  <si>
    <t>Vybourání otvorů ve zdivu cihelném pl do 4 m2 na MC tl do 600 mm</t>
  </si>
  <si>
    <t>977211114</t>
  </si>
  <si>
    <t>Řezání zdiva do 520 mm</t>
  </si>
  <si>
    <t>Vybourání oken včetně křídel pl do 4 m2</t>
  </si>
  <si>
    <t>Hydroizolace z asfaltového pásu - dodávka a montáž kompletního souvrství  / vč. penetrace a provedení všech detailů</t>
  </si>
  <si>
    <t>764004863</t>
  </si>
  <si>
    <t>Demontáž svodu k dalšímu použití</t>
  </si>
  <si>
    <t>764508131</t>
  </si>
  <si>
    <t>Zpětná montáž stávajícího svodu</t>
  </si>
  <si>
    <t>764548425</t>
  </si>
  <si>
    <t>Nový svod včetně objímek, kolen, odskoků z TiZn předzvětralého plechu</t>
  </si>
  <si>
    <t>764541405</t>
  </si>
  <si>
    <t>Nový žlab podokapní půlkruhový z TiZn předzvětralého plechu rš 330 mm</t>
  </si>
  <si>
    <t>762</t>
  </si>
  <si>
    <t>Ostatní vybavení</t>
  </si>
  <si>
    <t>OV00001</t>
  </si>
  <si>
    <t>Dávkovač mýdla</t>
  </si>
  <si>
    <t>Svislé madlo délky 500 mm</t>
  </si>
  <si>
    <t>Držák toaletního papíru</t>
  </si>
  <si>
    <t>Vodorovné madlo pevné</t>
  </si>
  <si>
    <t>Vodorovné madlo sklopné</t>
  </si>
  <si>
    <t>Háček na oděv</t>
  </si>
  <si>
    <t>Odpatkový koš</t>
  </si>
  <si>
    <t>Uzamykatelná skříň pro uklízečku</t>
  </si>
  <si>
    <t>OV00002</t>
  </si>
  <si>
    <t>OV00003</t>
  </si>
  <si>
    <t>OV00004</t>
  </si>
  <si>
    <t>OV00005</t>
  </si>
  <si>
    <t>OV00006</t>
  </si>
  <si>
    <t>OV00007</t>
  </si>
  <si>
    <t>OV00008</t>
  </si>
  <si>
    <t>SZ</t>
  </si>
  <si>
    <t>Strojní zařízení</t>
  </si>
  <si>
    <t>SZ-001</t>
  </si>
  <si>
    <t>Vertikální zdvižná plošina 1400x1200 mm, 230V, Nosnost 400 kg, příkon 1,8kW - kompletní dodávka a montáž technologie</t>
  </si>
  <si>
    <t>Odbourání soklu hl do 100 mm š do 1000 mm</t>
  </si>
  <si>
    <t>ks</t>
  </si>
  <si>
    <t>Nové oplechování napojení nové střechy na stávající konstrukci stěn - r.š. 0,3m</t>
  </si>
  <si>
    <t>Nové oplechování nové střechy - okapnice - r.š. 0,3m</t>
  </si>
  <si>
    <t>Kovový systémový prvek - ukončení nové střechy - L200x200, spodní část perforovaná</t>
  </si>
  <si>
    <t>LED svítidlo kruhové přisazené 230V/50Hz, 37W, průměr 480mm, IP44, plastový kryt, včetně ekologického poplatku</t>
  </si>
  <si>
    <t>ref. standard: MODUS BRSB3KO480V3/ND</t>
  </si>
  <si>
    <t>LED svítidlo kruhové přisazené 230V/50Hz, 15W, průměr 260mm, IP65, polykarbonátové stínítko, kovový ochranný koš, včetně ekologického poplatku</t>
  </si>
  <si>
    <t>ref. standard: OSMONT LED-1L13B07/IN-172P 4000</t>
  </si>
  <si>
    <t>LED přisazené nouzové svítidlo 230V/50Hz,1 hod., polykarbonátový kryt, IP22, včetně ekologického poplatku</t>
  </si>
  <si>
    <t>ref. standard: MODUS OZAWTEL1SETR</t>
  </si>
  <si>
    <t>Svítidla</t>
  </si>
  <si>
    <t>Elektroinstalační materiál</t>
  </si>
  <si>
    <t>Elektroinstalační kabel CYKY-J 3x1,5</t>
  </si>
  <si>
    <t>Elektroinstalační kabel CYKY-J 3x2,5</t>
  </si>
  <si>
    <t>Elektroinstalační kabel CYKY-O 3x2,5</t>
  </si>
  <si>
    <t>Elektroinstalační kabel CYKY-J 5x2,5</t>
  </si>
  <si>
    <t>Elektroinstalační vodič H07V-K (CYA) 25 zž</t>
  </si>
  <si>
    <t>Elektroinstalační kabel J-Y(ST)Y 2x2x0,8</t>
  </si>
  <si>
    <t>Přístroj spínače jednopólového, řazení 1, 10A, 250V AC</t>
  </si>
  <si>
    <t>ref. standard: 3559-A01345 (Tango)</t>
  </si>
  <si>
    <t>Spínač jednopólový, řazení 1, 10A, 250 V AC, IP54, šedá, kompletní přístroj</t>
  </si>
  <si>
    <t>ref. standard: 3558N-C01510 S</t>
  </si>
  <si>
    <t>Přístroj přepínače sériového, řazení 5, 10A, 250V AC</t>
  </si>
  <si>
    <t>ref. standard: 3559-A05345 (Tango)</t>
  </si>
  <si>
    <t>Kryt spínače jednoduchý, bílá</t>
  </si>
  <si>
    <t>ref. standard:3558A-A651 B (Tango)</t>
  </si>
  <si>
    <t>Kryt spínače dělený, bílá</t>
  </si>
  <si>
    <t>ref. standard:3558A-A652 B (Tango)</t>
  </si>
  <si>
    <t>Rámeček pro elektroinstalační přístroje jednonásobný, bílá</t>
  </si>
  <si>
    <t>ref. standard: 3901A-B10 B (Tango)</t>
  </si>
  <si>
    <t>Rámeček pro elektroinstalační přístroje dvojnásobný vodorovný, bílá</t>
  </si>
  <si>
    <t>ref. standard: 3901A-B20 B (Tango)</t>
  </si>
  <si>
    <t>Sada pro nouzovou signalizaci, kontrolní modul s alarmem, tlačítko signální tahové, tlačítko resetovací, transformátor 230V AC/ 15V AC SELV</t>
  </si>
  <si>
    <t>ref. standard: 3280B-C10001 B</t>
  </si>
  <si>
    <t>Zásuvka jednonásobná 230V/16A s ochranným kolíkem, s víčkem, pro průběžnou montáž, IP54, šedá, kompletní přístroj</t>
  </si>
  <si>
    <t>ref. standard: 5518N-C02540 S</t>
  </si>
  <si>
    <t>Proudový chránič s nadproudovou ochranou 10A, 1+N,  char. B, 30mA, vypínací schopnost 10kA (doplnění do rozvaděče R1)</t>
  </si>
  <si>
    <t>ref. standard: PFL7-10/1N/0,03/B</t>
  </si>
  <si>
    <t>Proudový chránič s nadproudovou ochranou 16A, 1+N,  char. B, 30mA, vypínací schopnost 10kA (doplnění do rozvaděče R1)</t>
  </si>
  <si>
    <t>ref. standard: PFL7-16/1N/0,03/B</t>
  </si>
  <si>
    <t>Elektroinstalační trubka, ohebná, PVC, vnější průměr 16mm</t>
  </si>
  <si>
    <t>ref. standard: 1416 K10</t>
  </si>
  <si>
    <t>Elektroinstalační trubka, ohebná, PVC, vnější průměr 40mm</t>
  </si>
  <si>
    <t>ref. standard: 1440 K25</t>
  </si>
  <si>
    <t>Ohebná dvouplášťová korugovaná chránička, HDPE, vnější průměr 125mm</t>
  </si>
  <si>
    <t>ref. standard: KF 09125</t>
  </si>
  <si>
    <t>Elektroinstalační lišta 40x40mm, PVC, bílá</t>
  </si>
  <si>
    <t>ref. standard: LHD 40x40</t>
  </si>
  <si>
    <t>Elektroinstalační krabice univerzální</t>
  </si>
  <si>
    <t>ref. standard: KU 68-1901</t>
  </si>
  <si>
    <t>Svorka bezšroubová 3x4mm2 s páčkou</t>
  </si>
  <si>
    <t>ref. standard: WAGO 221-413</t>
  </si>
  <si>
    <t>Upevňovací materiál, drobný montážní materiál</t>
  </si>
  <si>
    <t>kpl</t>
  </si>
  <si>
    <t>Montáže</t>
  </si>
  <si>
    <t>Pomocné, zapojovací a kompletační práce</t>
  </si>
  <si>
    <t>celk.</t>
  </si>
  <si>
    <t>specifikace: ostatní, neuvedené činnosti, nezbytné k řádnému dokončení a zprovoznění instalace dle zadávací dokumentace.</t>
  </si>
  <si>
    <t>Pomocné stavební přípomoce</t>
  </si>
  <si>
    <t xml:space="preserve">specifikace: ostatní, neuvedené činnosti, nezbytné k řádnému dokončení a zprovoznění instalace, včetně uvedení do původního stavu dle zadávací dokumentace. </t>
  </si>
  <si>
    <t>Sekání drážek cihelné zdivo 3x3 cm</t>
  </si>
  <si>
    <t>Sekání drážek cihelné zdivo 5x5 cm</t>
  </si>
  <si>
    <t>Vrtaný průraz cihelné zdivo do tl. 60 cm</t>
  </si>
  <si>
    <t>Vrtaný průraz tl. 80 cm, průměr 125mm</t>
  </si>
  <si>
    <t>Úprava vč. dozbrojení stávajícího rozvaděče R1</t>
  </si>
  <si>
    <t>Průběžný úklid</t>
  </si>
  <si>
    <t xml:space="preserve">Přesun materiálu </t>
  </si>
  <si>
    <t>Dokumentace:</t>
  </si>
  <si>
    <t>Dokumentace skutečného provedení (.dwg, tisky 3x paré,1x CD)</t>
  </si>
  <si>
    <t>Revize elektroinstalace</t>
  </si>
  <si>
    <t>Ostatní:</t>
  </si>
  <si>
    <t>Dopravní náklady</t>
  </si>
  <si>
    <t>Ekologická likvidace odpadu</t>
  </si>
  <si>
    <t>733-001</t>
  </si>
  <si>
    <t>Potrubí z trubek ocelových vč. ohybů, tvarovek a konstrukcí, vč. montáže, spojování svařováním příp. lisováním DN15</t>
  </si>
  <si>
    <t>733-002</t>
  </si>
  <si>
    <t>Potrubí z trubek ocelových vč. ohybů, tvarovek a konstrukcí, vč. montáže, spojování svařováním příp. lisováním DN20</t>
  </si>
  <si>
    <t>733-003</t>
  </si>
  <si>
    <t>Zkouška těsnosti potrubí z trubek ocelových do DN20</t>
  </si>
  <si>
    <t>734-001</t>
  </si>
  <si>
    <t>Termostatický radiátorový ventil DN15 s přednastavením (dvojregulační). Kvs hodnota v souladu se stávajícími armaturami. Připojovací závit M30x1,5.</t>
  </si>
  <si>
    <t>734-002</t>
  </si>
  <si>
    <t>Regulační radiátorové šroubení s možností uzavírání a vypouštění DN15. Kvs hodnota v souladu se stávajícími armaturami.</t>
  </si>
  <si>
    <t>734-003</t>
  </si>
  <si>
    <t>Termostatická hlavice kapalinová PN 10 do 110°C s vestavěným čidlem</t>
  </si>
  <si>
    <t>735-001</t>
  </si>
  <si>
    <t>735-002</t>
  </si>
  <si>
    <t>735-003</t>
  </si>
  <si>
    <t>Montáž otopného tělesa</t>
  </si>
  <si>
    <t>Otopné těleso ocelové deskové barva bílá, typ Radik Klasik 22, výška 600 mm, délka 1200 mm s vrchním nátěrem</t>
  </si>
  <si>
    <t>Otopné těleso ocelové deskové barva bílá, typ Radik Klasik 22, výška 600 mm, délka 700 mm s vrchním nátěrem</t>
  </si>
  <si>
    <t>Otopné těleso ocelové deskové barva bílá, typ Radik Klasik 22, výška 600 mm, délka 1000 mm s vrchním nátěrem</t>
  </si>
  <si>
    <t>738-001</t>
  </si>
  <si>
    <t>Topná zkouška</t>
  </si>
  <si>
    <t>hod</t>
  </si>
  <si>
    <t>739-001</t>
  </si>
  <si>
    <t>Demontáž stávajících otopných těles vč. přípojek a armatur</t>
  </si>
  <si>
    <t>739-002</t>
  </si>
  <si>
    <t>Dokumentace skutečného provedení stavby</t>
  </si>
  <si>
    <t>739-003</t>
  </si>
  <si>
    <t>Jádrové vrty pro potrubí DN 20 - vč. odvozu a likvidace suti</t>
  </si>
  <si>
    <t>Ing. Jan Lipovčan</t>
  </si>
  <si>
    <t>721</t>
  </si>
  <si>
    <t>Kanalizace</t>
  </si>
  <si>
    <t>Potrubí PPs HT systém - vnitřní kanalizace (připojovací) DN 40</t>
  </si>
  <si>
    <t>Potrubí PPs HT systém - vnitřní kanalizace (připojovací) DN 50</t>
  </si>
  <si>
    <t>Potrubí PPs HT systém - vnitřní kanalizace (připojovací) DN 70</t>
  </si>
  <si>
    <t>Potrubí PPs HT systém - vnitřní kanalizace (připojovací) DN 100</t>
  </si>
  <si>
    <t>Sifon pro napojení přepadu od zásobníků Tv (HL 21 DN32)</t>
  </si>
  <si>
    <t>Ventil přivzdušňovací - vnitřníDN 100</t>
  </si>
  <si>
    <t>Dvířka 200/200 mm</t>
  </si>
  <si>
    <t>Napojení na stávající kanalizace</t>
  </si>
  <si>
    <t>Zkouška těsnosti kanalizace v objektech - kouřem Do DN 300</t>
  </si>
  <si>
    <t>Přesun hmot pro vnitřní kanalizace</t>
  </si>
  <si>
    <t>%</t>
  </si>
  <si>
    <t>Potrubí kanalizační z PVC hrdlové ležaté vnitřní DN 100 systém KG</t>
  </si>
  <si>
    <t>Potrubí PPs HT systém - vnitřní kanalizace (připojovací) DN 32</t>
  </si>
  <si>
    <t>potrubí hostalen DN 32 včetně tvarovek a závěsů</t>
  </si>
  <si>
    <t>izolace pro potrubí DN 32 Mirelon</t>
  </si>
  <si>
    <t>potrubí hostalen DN 25 včetně tvarovek a závěsů</t>
  </si>
  <si>
    <t>izolace pro potrubí DN 25 Mirelon</t>
  </si>
  <si>
    <t>potrubí hostalen DN 20 včetně tvarovek a závěsů</t>
  </si>
  <si>
    <t>izolace pro potrubí DN 20 Mirelon</t>
  </si>
  <si>
    <t>kulový kohout s vypouštěním DN 25</t>
  </si>
  <si>
    <t>rohový ventil A-80</t>
  </si>
  <si>
    <t>připojení nových rozvodů na stávající</t>
  </si>
  <si>
    <t>Zkouška tlaková potrubí vodovodního</t>
  </si>
  <si>
    <t>Proplach a dezinfekce vodovodního potrubí do DN 80</t>
  </si>
  <si>
    <t>Montáž oběhových čerpadel</t>
  </si>
  <si>
    <t>čerpadlo oběhové 230V, včetně spínacích hodin</t>
  </si>
  <si>
    <t>Stavební přípomoce</t>
  </si>
  <si>
    <t>Zdravotechnické instalace - vodovod</t>
  </si>
  <si>
    <t>napojení rozvodů u zásobníku</t>
  </si>
  <si>
    <t>725</t>
  </si>
  <si>
    <t>Zařizovací předměty</t>
  </si>
  <si>
    <t>sprchová vanička, dodávka a montáž</t>
  </si>
  <si>
    <t>sprchová zástěna, čiré sklo,, dodávka a montáž</t>
  </si>
  <si>
    <t>sprchový odtok – nerez žlab, dodávka a montáž</t>
  </si>
  <si>
    <t>výlevka</t>
  </si>
  <si>
    <t>Barerie sprchová nástěnná páková</t>
  </si>
  <si>
    <t>Baterie umyvadlové - Stojánkové pákové</t>
  </si>
  <si>
    <t>Přesun hmot pro zařizovací předměty</t>
  </si>
  <si>
    <t>Umyvadlo keramické se zápachovou uzávěrkou, připevněná na stěnu šrouby, bílá bez sloupu, nebo krytu na sifon, dodávka + montáž</t>
  </si>
  <si>
    <t>Závěsný invalidní klozet + upevňovací prvky (např. Jika Olymp + sedátko - klozet závěsný invalidní s prodlouženou délkou 70cm, bílý, sedátko bez poklopu - bílé, včetně oddáleného splachování), dodávka + montáž</t>
  </si>
  <si>
    <t>Baterie nástěnná k výlevce - páková</t>
  </si>
  <si>
    <t>Výztuž základových zdí nosných betonářskou ocelí 10 505</t>
  </si>
  <si>
    <t>Vysekání kapes ve zdivu cihelném na MV nebo MVC pl do 0,16 m2 hl do 150 mm</t>
  </si>
  <si>
    <t>2</t>
  </si>
  <si>
    <t>3</t>
  </si>
  <si>
    <t>4</t>
  </si>
  <si>
    <t>5</t>
  </si>
  <si>
    <t>SIL-1-001</t>
  </si>
  <si>
    <t>SIL-1-002</t>
  </si>
  <si>
    <t>SIL-1-003</t>
  </si>
  <si>
    <t>SIL-1-004</t>
  </si>
  <si>
    <t>SIL-1-005</t>
  </si>
  <si>
    <t>SIL-1-006</t>
  </si>
  <si>
    <t>SIL-2-001</t>
  </si>
  <si>
    <t>SIL-2-002</t>
  </si>
  <si>
    <t>SIL-2-003</t>
  </si>
  <si>
    <t>SIL-2-004</t>
  </si>
  <si>
    <t>SIL-2-005</t>
  </si>
  <si>
    <t>SIL-2-006</t>
  </si>
  <si>
    <t>SIL-2-007</t>
  </si>
  <si>
    <t>SIL-2-008</t>
  </si>
  <si>
    <t>SIL-2-009</t>
  </si>
  <si>
    <t>SIL-2-010</t>
  </si>
  <si>
    <t>SIL-2-011</t>
  </si>
  <si>
    <t>SIL-2-012</t>
  </si>
  <si>
    <t>SIL-2-013</t>
  </si>
  <si>
    <t>SIL-2-014</t>
  </si>
  <si>
    <t>SIL-2-015</t>
  </si>
  <si>
    <t>SIL-2-016</t>
  </si>
  <si>
    <t>SIL-2-017</t>
  </si>
  <si>
    <t>SIL-2-018</t>
  </si>
  <si>
    <t>SIL-2-019</t>
  </si>
  <si>
    <t>SIL-2-020</t>
  </si>
  <si>
    <t>SIL-2-021</t>
  </si>
  <si>
    <t>SIL-2-022</t>
  </si>
  <si>
    <t>SIL-2-023</t>
  </si>
  <si>
    <t>SIL-2-024</t>
  </si>
  <si>
    <t>SIL-3-001</t>
  </si>
  <si>
    <t>SIL-3-002</t>
  </si>
  <si>
    <t>SIL-3-003</t>
  </si>
  <si>
    <t>SIL-3-004</t>
  </si>
  <si>
    <t>SIL-3-005</t>
  </si>
  <si>
    <t>SIL-3-006</t>
  </si>
  <si>
    <t>SIL-3-007</t>
  </si>
  <si>
    <t>SIL-3-008</t>
  </si>
  <si>
    <t>SIL-3-009</t>
  </si>
  <si>
    <t>SIL-4-001</t>
  </si>
  <si>
    <t>SIL-4-002</t>
  </si>
  <si>
    <t>SIL-5-001</t>
  </si>
  <si>
    <t>SIL-5-002</t>
  </si>
  <si>
    <t>721-001</t>
  </si>
  <si>
    <t>721-002</t>
  </si>
  <si>
    <t>721-003</t>
  </si>
  <si>
    <t>721-004</t>
  </si>
  <si>
    <t>721-005</t>
  </si>
  <si>
    <t>721-006</t>
  </si>
  <si>
    <t>721-007</t>
  </si>
  <si>
    <t>721-008</t>
  </si>
  <si>
    <t>721-009</t>
  </si>
  <si>
    <t>721-010</t>
  </si>
  <si>
    <t>721-011</t>
  </si>
  <si>
    <t>721-012</t>
  </si>
  <si>
    <t>721-013</t>
  </si>
  <si>
    <t>722-001</t>
  </si>
  <si>
    <t>722-002</t>
  </si>
  <si>
    <t>722-003</t>
  </si>
  <si>
    <t>722-004</t>
  </si>
  <si>
    <t>722-005</t>
  </si>
  <si>
    <t>722-006</t>
  </si>
  <si>
    <t>722-007</t>
  </si>
  <si>
    <t>722-008</t>
  </si>
  <si>
    <t>722-009</t>
  </si>
  <si>
    <t>722-010</t>
  </si>
  <si>
    <t>722-011</t>
  </si>
  <si>
    <t>722-012</t>
  </si>
  <si>
    <t>722-013</t>
  </si>
  <si>
    <t>722-014</t>
  </si>
  <si>
    <t>722-015</t>
  </si>
  <si>
    <t>725-001</t>
  </si>
  <si>
    <t>725-002</t>
  </si>
  <si>
    <t>725-003</t>
  </si>
  <si>
    <t>725-004</t>
  </si>
  <si>
    <t>725-005</t>
  </si>
  <si>
    <t>725-006</t>
  </si>
  <si>
    <t>725-007</t>
  </si>
  <si>
    <t>725-008</t>
  </si>
  <si>
    <t>725-009</t>
  </si>
  <si>
    <t>725-010</t>
  </si>
  <si>
    <t>Přesun hmot pro vnitřní vodovod</t>
  </si>
  <si>
    <t>SOUPIS PRACÍ</t>
  </si>
  <si>
    <t>zdravotechnika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</si>
</sst>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0">
    <numFmt numFmtId="6" formatCode="#,##0\ &quot;Kč&quot;;[Red]\-#,##0\ &quot;Kč&quot;"/>
    <numFmt numFmtId="8" formatCode="#,##0.00\ &quot;Kč&quot;;[Red]\-#,##0.00\ &quot;Kč&quot;"/>
    <numFmt numFmtId="164" formatCode="#,##0;\-#,##0"/>
    <numFmt numFmtId="165" formatCode="#,##0.000;\-#,##0.000"/>
    <numFmt numFmtId="166" formatCode="#,##0.000"/>
    <numFmt numFmtId="167" formatCode="#,##0.00;\-#,##0.00"/>
    <numFmt numFmtId="168" formatCode="#,##0.0"/>
    <numFmt numFmtId="169" formatCode="#,##0&quot; Kč&quot;;[Red]\-#,##0&quot; Kč&quot;"/>
    <numFmt numFmtId="170" formatCode="#,##0.00&quot; Kč&quot;;[Red]\-#,##0.00&quot; Kč&quot;"/>
    <numFmt numFmtId="171" formatCode="_-* #,##0\ _z_ł_-;\-* #,##0\ _z_ł_-;_-* &quot;- &quot;_z_ł_-;_-@_-"/>
    <numFmt numFmtId="172" formatCode="_-* #,##0.00\ _z_ł_-;\-* #,##0.00\ _z_ł_-;_-* \-??\ _z_ł_-;_-@_-"/>
    <numFmt numFmtId="173" formatCode="_-* #,##0.00&quot; zł&quot;_-;\-* #,##0.00&quot; zł&quot;_-;_-* \-??&quot; zł&quot;_-;_-@_-"/>
    <numFmt numFmtId="174" formatCode="_-* #,##0\ _K_č_-;\-* #,##0\ _K_č_-;_-* &quot;- &quot;_K_č_-;_-@_-"/>
    <numFmt numFmtId="175" formatCode="_-* #,##0.00\ _K_č_-;\-* #,##0.00\ _K_č_-;_-* \-??\ _K_č_-;_-@_-"/>
    <numFmt numFmtId="176" formatCode="_-* #,##0&quot; Kč&quot;_-;\-* #,##0&quot; Kč&quot;_-;_-* &quot;- Kč&quot;_-;_-@_-"/>
    <numFmt numFmtId="177" formatCode="_-* #,##0.00&quot; Kč&quot;_-;\-* #,##0.00&quot; Kč&quot;_-;_-* \-??&quot; Kč&quot;_-;_-@_-"/>
    <numFmt numFmtId="178" formatCode="#,##0;[Red]\-#,##0"/>
    <numFmt numFmtId="179" formatCode="_-* #,##0_-;\-* #,##0_-;_-* \-_-;_-@_-"/>
    <numFmt numFmtId="180" formatCode="_-* #,##0.00_-;\-* #,##0.00_-;_-* \-??_-;_-@_-"/>
    <numFmt numFmtId="181" formatCode="_-* #,##0&quot; zł&quot;_-;\-* #,##0&quot; zł&quot;_-;_-* &quot;- zł&quot;_-;_-@_-"/>
    <numFmt numFmtId="182" formatCode="_-\Ł* #,##0_-;&quot;-Ł&quot;* #,##0_-;_-\Ł* \-_-;_-@_-"/>
    <numFmt numFmtId="183" formatCode="_-\Ł* #,##0.00_-;&quot;-Ł&quot;* #,##0.00_-;_-\Ł* \-??_-;_-@_-"/>
    <numFmt numFmtId="184" formatCode="_-* #,##0&quot; z³&quot;_-;\-* #,##0&quot; z³&quot;_-;_-* &quot;- z³&quot;_-;_-@_-"/>
    <numFmt numFmtId="185" formatCode="_-* #,##0.00&quot; z³&quot;_-;\-* #,##0.00&quot; z³&quot;_-;_-* \-??&quot; z³&quot;_-;_-@_-"/>
    <numFmt numFmtId="186" formatCode="#"/>
    <numFmt numFmtId="187" formatCode="_(#,##0.00000_);[Red]\-\ #,##0.00000_);&quot;–&quot;??;_(@_)"/>
    <numFmt numFmtId="188" formatCode="_(#,##0.0_);[Red]\-\ #,##0.0_);&quot;–&quot;??;_(@_)"/>
    <numFmt numFmtId="189" formatCode="_(#,##0.00_);[Red]\-\ #,##0.00_);&quot;–&quot;??;_(@_)"/>
    <numFmt numFmtId="190" formatCode="#,##0.000_ ;\-#,##0.000\ "/>
    <numFmt numFmtId="191" formatCode="_(#,##0.0??;\-\ #,##0.0??;&quot;–&quot;???;_(@_)"/>
  </numFmts>
  <fonts count="44">
    <font>
      <sz val="10"/>
      <color theme="1"/>
      <name val="Arial"/>
      <family val="2"/>
      <charset val="238"/>
    </font>
    <font>
      <sz val="8"/>
      <name val="MS Sans Serif"/>
      <family val="2"/>
      <charset val="1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b/>
      <sz val="8"/>
      <name val="Arial CE"/>
      <charset val="238"/>
    </font>
    <font>
      <sz val="8"/>
      <name val="Arial CE"/>
      <family val="2"/>
      <charset val="238"/>
    </font>
    <font>
      <sz val="8"/>
      <name val="MS Sans Serif"/>
      <family val="2"/>
      <charset val="238"/>
    </font>
    <font>
      <sz val="10"/>
      <name val="Helv"/>
      <charset val="238"/>
    </font>
    <font>
      <b/>
      <sz val="8"/>
      <name val="Arial CE"/>
      <charset val="110"/>
    </font>
    <font>
      <sz val="10"/>
      <name val="Arial CE"/>
      <charset val="238"/>
    </font>
    <font>
      <sz val="8"/>
      <name val="Arial CE"/>
      <charset val="238"/>
    </font>
    <font>
      <sz val="10"/>
      <name val="Helv"/>
    </font>
    <font>
      <sz val="10"/>
      <name val="Arial"/>
      <family val="2"/>
      <charset val="238"/>
    </font>
    <font>
      <sz val="10"/>
      <name val="Arial Narrow"/>
      <family val="2"/>
      <charset val="238"/>
    </font>
    <font>
      <b/>
      <sz val="10"/>
      <name val="Arial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10"/>
      <color indexed="12"/>
      <name val="Arial CE"/>
      <family val="2"/>
      <charset val="238"/>
    </font>
    <font>
      <b/>
      <sz val="12"/>
      <name val="Arial CE"/>
      <family val="2"/>
      <charset val="238"/>
    </font>
    <font>
      <b/>
      <sz val="24"/>
      <name val="Tahoma"/>
      <family val="2"/>
      <charset val="238"/>
    </font>
    <font>
      <sz val="10"/>
      <color indexed="16"/>
      <name val="Arial CE"/>
      <family val="2"/>
      <charset val="238"/>
    </font>
    <font>
      <b/>
      <sz val="11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4"/>
      <name val="Tahoma"/>
      <family val="2"/>
      <charset val="238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u/>
      <sz val="8"/>
      <color indexed="10"/>
      <name val="Arial CE"/>
      <family val="2"/>
      <charset val="238"/>
    </font>
    <font>
      <b/>
      <sz val="16"/>
      <name val="Arial"/>
      <family val="2"/>
      <charset val="238"/>
    </font>
    <font>
      <b/>
      <i/>
      <sz val="14"/>
      <name val="Arial CE"/>
      <family val="2"/>
      <charset val="238"/>
    </font>
    <font>
      <sz val="9"/>
      <name val="Arial CE"/>
      <family val="2"/>
      <charset val="238"/>
    </font>
    <font>
      <b/>
      <sz val="11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 CE"/>
      <charset val="238"/>
    </font>
    <font>
      <b/>
      <i/>
      <sz val="9"/>
      <name val="Arial"/>
      <family val="2"/>
      <charset val="238"/>
    </font>
    <font>
      <sz val="9"/>
      <color indexed="8"/>
      <name val="Arial"/>
      <family val="2"/>
      <charset val="238"/>
    </font>
    <font>
      <i/>
      <sz val="8"/>
      <name val="Arial CE"/>
      <charset val="238"/>
    </font>
    <font>
      <b/>
      <u/>
      <sz val="10"/>
      <name val="Arial CE"/>
      <charset val="110"/>
    </font>
    <font>
      <sz val="10"/>
      <name val="Arial"/>
      <family val="2"/>
      <charset val="238"/>
    </font>
    <font>
      <b/>
      <sz val="11"/>
      <color indexed="62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26"/>
      </patternFill>
    </fill>
    <fill>
      <patternFill patternType="solid">
        <fgColor indexed="13"/>
        <bgColor indexed="51"/>
      </patternFill>
    </fill>
    <fill>
      <patternFill patternType="solid">
        <fgColor indexed="13"/>
        <bgColor indexed="34"/>
      </patternFill>
    </fill>
    <fill>
      <patternFill patternType="solid">
        <fgColor indexed="13"/>
        <bgColor indexed="64"/>
      </patternFill>
    </fill>
    <fill>
      <patternFill patternType="solid">
        <fgColor indexed="27"/>
        <bgColor indexed="41"/>
      </patternFill>
    </fill>
    <fill>
      <patternFill patternType="solid">
        <fgColor indexed="24"/>
        <bgColor indexed="46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9"/>
        <bgColor indexed="64"/>
      </patternFill>
    </fill>
  </fills>
  <borders count="34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23"/>
      </bottom>
      <diagonal/>
    </border>
    <border>
      <left style="thin">
        <color indexed="12"/>
      </left>
      <right style="thin">
        <color indexed="12"/>
      </right>
      <top/>
      <bottom style="thin">
        <color indexed="12"/>
      </bottom>
      <diagonal/>
    </border>
    <border>
      <left/>
      <right/>
      <top/>
      <bottom style="hair">
        <color indexed="8"/>
      </bottom>
      <diagonal/>
    </border>
    <border>
      <left/>
      <right style="thin">
        <color indexed="48"/>
      </right>
      <top/>
      <bottom style="thin">
        <color indexed="48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48"/>
      </left>
      <right style="thin">
        <color indexed="48"/>
      </right>
      <top/>
      <bottom style="thin">
        <color indexed="48"/>
      </bottom>
      <diagonal/>
    </border>
    <border>
      <left/>
      <right/>
      <top/>
      <bottom style="thin">
        <color indexed="48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818">
    <xf numFmtId="0" fontId="0" fillId="0" borderId="0"/>
    <xf numFmtId="0" fontId="1" fillId="0" borderId="0" applyAlignment="0">
      <protection locked="0"/>
    </xf>
    <xf numFmtId="0" fontId="7" fillId="0" borderId="0" applyAlignment="0">
      <alignment vertical="top" wrapText="1"/>
      <protection locked="0"/>
    </xf>
    <xf numFmtId="0" fontId="8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5" fillId="5" borderId="0" applyProtection="0"/>
    <xf numFmtId="0" fontId="15" fillId="5" borderId="0" applyProtection="0"/>
    <xf numFmtId="0" fontId="15" fillId="6" borderId="0" applyProtection="0"/>
    <xf numFmtId="0" fontId="15" fillId="6" borderId="0" applyProtection="0"/>
    <xf numFmtId="0" fontId="15" fillId="6" borderId="0" applyProtection="0"/>
    <xf numFmtId="0" fontId="15" fillId="6" borderId="0" applyProtection="0"/>
    <xf numFmtId="0" fontId="15" fillId="6" borderId="0" applyProtection="0"/>
    <xf numFmtId="0" fontId="15" fillId="5" borderId="0" applyProtection="0"/>
    <xf numFmtId="0" fontId="15" fillId="6" borderId="0" applyProtection="0"/>
    <xf numFmtId="0" fontId="15" fillId="6" borderId="0" applyProtection="0"/>
    <xf numFmtId="0" fontId="15" fillId="6" borderId="0" applyProtection="0"/>
    <xf numFmtId="0" fontId="15" fillId="6" borderId="0" applyProtection="0"/>
    <xf numFmtId="0" fontId="15" fillId="6" borderId="0" applyProtection="0"/>
    <xf numFmtId="0" fontId="15" fillId="5" borderId="0" applyProtection="0"/>
    <xf numFmtId="0" fontId="15" fillId="6" borderId="0" applyProtection="0"/>
    <xf numFmtId="0" fontId="15" fillId="6" borderId="0" applyProtection="0"/>
    <xf numFmtId="0" fontId="15" fillId="6" borderId="0" applyProtection="0"/>
    <xf numFmtId="0" fontId="15" fillId="6" borderId="0" applyProtection="0"/>
    <xf numFmtId="0" fontId="15" fillId="6" borderId="0" applyProtection="0"/>
    <xf numFmtId="169" fontId="13" fillId="0" borderId="0" applyFill="0" applyBorder="0" applyAlignment="0" applyProtection="0"/>
    <xf numFmtId="169" fontId="13" fillId="0" borderId="0" applyFill="0" applyBorder="0" applyAlignment="0" applyProtection="0"/>
    <xf numFmtId="6" fontId="16" fillId="0" borderId="0" applyFont="0" applyFill="0" applyBorder="0" applyAlignment="0" applyProtection="0"/>
    <xf numFmtId="6" fontId="16" fillId="0" borderId="0" applyFont="0" applyFill="0" applyBorder="0" applyAlignment="0" applyProtection="0"/>
    <xf numFmtId="6" fontId="16" fillId="0" borderId="0" applyFont="0" applyFill="0" applyBorder="0" applyAlignment="0" applyProtection="0"/>
    <xf numFmtId="6" fontId="16" fillId="0" borderId="0" applyFont="0" applyFill="0" applyBorder="0" applyAlignment="0" applyProtection="0"/>
    <xf numFmtId="6" fontId="16" fillId="0" borderId="0" applyFont="0" applyFill="0" applyBorder="0" applyAlignment="0" applyProtection="0"/>
    <xf numFmtId="169" fontId="13" fillId="0" borderId="0" applyFill="0" applyBorder="0" applyAlignment="0" applyProtection="0"/>
    <xf numFmtId="169" fontId="13" fillId="0" borderId="0" applyFill="0" applyBorder="0" applyAlignment="0" applyProtection="0"/>
    <xf numFmtId="169" fontId="13" fillId="0" borderId="0" applyFill="0" applyBorder="0" applyAlignment="0" applyProtection="0"/>
    <xf numFmtId="169" fontId="13" fillId="0" borderId="0" applyFill="0" applyBorder="0" applyAlignment="0" applyProtection="0"/>
    <xf numFmtId="169" fontId="13" fillId="0" borderId="0" applyFill="0" applyBorder="0" applyAlignment="0" applyProtection="0"/>
    <xf numFmtId="169" fontId="13" fillId="0" borderId="0" applyFill="0" applyBorder="0" applyAlignment="0" applyProtection="0"/>
    <xf numFmtId="169" fontId="13" fillId="0" borderId="0" applyFill="0" applyBorder="0" applyAlignment="0" applyProtection="0"/>
    <xf numFmtId="169" fontId="13" fillId="0" borderId="0" applyFill="0" applyBorder="0" applyAlignment="0" applyProtection="0"/>
    <xf numFmtId="169" fontId="13" fillId="0" borderId="0" applyFill="0" applyBorder="0" applyAlignment="0" applyProtection="0"/>
    <xf numFmtId="169" fontId="13" fillId="0" borderId="0" applyFill="0" applyBorder="0" applyAlignment="0" applyProtection="0"/>
    <xf numFmtId="169" fontId="13" fillId="0" borderId="0" applyFill="0" applyBorder="0" applyAlignment="0" applyProtection="0"/>
    <xf numFmtId="169" fontId="13" fillId="0" borderId="0" applyFill="0" applyBorder="0" applyAlignment="0" applyProtection="0"/>
    <xf numFmtId="169" fontId="13" fillId="0" borderId="0" applyFill="0" applyBorder="0" applyAlignment="0" applyProtection="0"/>
    <xf numFmtId="169" fontId="13" fillId="0" borderId="0" applyFill="0" applyBorder="0" applyAlignment="0" applyProtection="0"/>
    <xf numFmtId="169" fontId="13" fillId="0" borderId="0" applyFill="0" applyBorder="0" applyAlignment="0" applyProtection="0"/>
    <xf numFmtId="169" fontId="13" fillId="0" borderId="0" applyFill="0" applyBorder="0" applyAlignment="0" applyProtection="0"/>
    <xf numFmtId="169" fontId="13" fillId="0" borderId="0" applyFill="0" applyBorder="0" applyAlignment="0" applyProtection="0"/>
    <xf numFmtId="169" fontId="13" fillId="0" borderId="0" applyFill="0" applyBorder="0" applyAlignment="0" applyProtection="0"/>
    <xf numFmtId="169" fontId="13" fillId="0" borderId="0" applyFill="0" applyBorder="0" applyAlignment="0" applyProtection="0"/>
    <xf numFmtId="169" fontId="13" fillId="0" borderId="0" applyFill="0" applyBorder="0" applyAlignment="0" applyProtection="0"/>
    <xf numFmtId="169" fontId="13" fillId="0" borderId="0" applyFill="0" applyBorder="0" applyAlignment="0" applyProtection="0"/>
    <xf numFmtId="169" fontId="13" fillId="0" borderId="0" applyFill="0" applyBorder="0" applyAlignment="0" applyProtection="0"/>
    <xf numFmtId="169" fontId="13" fillId="0" borderId="0" applyFill="0" applyBorder="0" applyAlignment="0" applyProtection="0"/>
    <xf numFmtId="169" fontId="13" fillId="0" borderId="0" applyFill="0" applyBorder="0" applyAlignment="0" applyProtection="0"/>
    <xf numFmtId="169" fontId="13" fillId="0" borderId="0" applyFill="0" applyBorder="0" applyAlignment="0" applyProtection="0"/>
    <xf numFmtId="6" fontId="16" fillId="0" borderId="0" applyFont="0" applyFill="0" applyBorder="0" applyAlignment="0" applyProtection="0"/>
    <xf numFmtId="6" fontId="16" fillId="0" borderId="0" applyFont="0" applyFill="0" applyBorder="0" applyAlignment="0" applyProtection="0"/>
    <xf numFmtId="6" fontId="16" fillId="0" borderId="0" applyFont="0" applyFill="0" applyBorder="0" applyAlignment="0" applyProtection="0"/>
    <xf numFmtId="6" fontId="16" fillId="0" borderId="0" applyFont="0" applyFill="0" applyBorder="0" applyAlignment="0" applyProtection="0"/>
    <xf numFmtId="6" fontId="16" fillId="0" borderId="0" applyFont="0" applyFill="0" applyBorder="0" applyAlignment="0" applyProtection="0"/>
    <xf numFmtId="169" fontId="13" fillId="0" borderId="0" applyFill="0" applyBorder="0" applyAlignment="0" applyProtection="0"/>
    <xf numFmtId="6" fontId="16" fillId="0" borderId="0" applyFont="0" applyFill="0" applyBorder="0" applyAlignment="0" applyProtection="0"/>
    <xf numFmtId="6" fontId="16" fillId="0" borderId="0" applyFont="0" applyFill="0" applyBorder="0" applyAlignment="0" applyProtection="0"/>
    <xf numFmtId="6" fontId="16" fillId="0" borderId="0" applyFont="0" applyFill="0" applyBorder="0" applyAlignment="0" applyProtection="0"/>
    <xf numFmtId="6" fontId="16" fillId="0" borderId="0" applyFont="0" applyFill="0" applyBorder="0" applyAlignment="0" applyProtection="0"/>
    <xf numFmtId="6" fontId="16" fillId="0" borderId="0" applyFont="0" applyFill="0" applyBorder="0" applyAlignment="0" applyProtection="0"/>
    <xf numFmtId="169" fontId="13" fillId="0" borderId="0" applyFill="0" applyBorder="0" applyAlignment="0" applyProtection="0"/>
    <xf numFmtId="169" fontId="13" fillId="0" borderId="0" applyFill="0" applyBorder="0" applyAlignment="0" applyProtection="0"/>
    <xf numFmtId="169" fontId="13" fillId="0" borderId="0" applyFill="0" applyBorder="0" applyAlignment="0" applyProtection="0"/>
    <xf numFmtId="169" fontId="13" fillId="0" borderId="0" applyFill="0" applyBorder="0" applyAlignment="0" applyProtection="0"/>
    <xf numFmtId="169" fontId="13" fillId="0" borderId="0" applyFill="0" applyBorder="0" applyAlignment="0" applyProtection="0"/>
    <xf numFmtId="169" fontId="13" fillId="0" borderId="0" applyFill="0" applyBorder="0" applyAlignment="0" applyProtection="0"/>
    <xf numFmtId="169" fontId="13" fillId="0" borderId="0" applyFill="0" applyBorder="0" applyAlignment="0" applyProtection="0"/>
    <xf numFmtId="169" fontId="13" fillId="0" borderId="0" applyFill="0" applyBorder="0" applyAlignment="0" applyProtection="0"/>
    <xf numFmtId="6" fontId="16" fillId="0" borderId="0" applyFont="0" applyFill="0" applyBorder="0" applyAlignment="0" applyProtection="0"/>
    <xf numFmtId="6" fontId="16" fillId="0" borderId="0" applyFont="0" applyFill="0" applyBorder="0" applyAlignment="0" applyProtection="0"/>
    <xf numFmtId="6" fontId="16" fillId="0" borderId="0" applyFont="0" applyFill="0" applyBorder="0" applyAlignment="0" applyProtection="0"/>
    <xf numFmtId="6" fontId="16" fillId="0" borderId="0" applyFont="0" applyFill="0" applyBorder="0" applyAlignment="0" applyProtection="0"/>
    <xf numFmtId="6" fontId="16" fillId="0" borderId="0" applyFont="0" applyFill="0" applyBorder="0" applyAlignment="0" applyProtection="0"/>
    <xf numFmtId="169" fontId="13" fillId="0" borderId="0" applyFill="0" applyBorder="0" applyAlignment="0" applyProtection="0"/>
    <xf numFmtId="6" fontId="16" fillId="0" borderId="0" applyFont="0" applyFill="0" applyBorder="0" applyAlignment="0" applyProtection="0"/>
    <xf numFmtId="6" fontId="16" fillId="0" borderId="0" applyFont="0" applyFill="0" applyBorder="0" applyAlignment="0" applyProtection="0"/>
    <xf numFmtId="6" fontId="16" fillId="0" borderId="0" applyFont="0" applyFill="0" applyBorder="0" applyAlignment="0" applyProtection="0"/>
    <xf numFmtId="6" fontId="16" fillId="0" borderId="0" applyFont="0" applyFill="0" applyBorder="0" applyAlignment="0" applyProtection="0"/>
    <xf numFmtId="6" fontId="16" fillId="0" borderId="0" applyFont="0" applyFill="0" applyBorder="0" applyAlignment="0" applyProtection="0"/>
    <xf numFmtId="169" fontId="13" fillId="0" borderId="0" applyFill="0" applyBorder="0" applyAlignment="0" applyProtection="0"/>
    <xf numFmtId="6" fontId="16" fillId="0" borderId="0" applyFont="0" applyFill="0" applyBorder="0" applyAlignment="0" applyProtection="0"/>
    <xf numFmtId="6" fontId="16" fillId="0" borderId="0" applyFont="0" applyFill="0" applyBorder="0" applyAlignment="0" applyProtection="0"/>
    <xf numFmtId="6" fontId="16" fillId="0" borderId="0" applyFont="0" applyFill="0" applyBorder="0" applyAlignment="0" applyProtection="0"/>
    <xf numFmtId="6" fontId="16" fillId="0" borderId="0" applyFont="0" applyFill="0" applyBorder="0" applyAlignment="0" applyProtection="0"/>
    <xf numFmtId="6" fontId="16" fillId="0" borderId="0" applyFont="0" applyFill="0" applyBorder="0" applyAlignment="0" applyProtection="0"/>
    <xf numFmtId="169" fontId="13" fillId="0" borderId="0" applyFill="0" applyBorder="0" applyAlignment="0" applyProtection="0"/>
    <xf numFmtId="169" fontId="13" fillId="0" borderId="0" applyFill="0" applyBorder="0" applyAlignment="0" applyProtection="0"/>
    <xf numFmtId="169" fontId="13" fillId="0" borderId="0" applyFill="0" applyBorder="0" applyAlignment="0" applyProtection="0"/>
    <xf numFmtId="169" fontId="13" fillId="0" borderId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70" fontId="13" fillId="0" borderId="0" applyFill="0" applyBorder="0" applyAlignment="0" applyProtection="0"/>
    <xf numFmtId="170" fontId="13" fillId="0" borderId="0" applyFill="0" applyBorder="0" applyAlignment="0" applyProtection="0"/>
    <xf numFmtId="8" fontId="16" fillId="0" borderId="0" applyFont="0" applyFill="0" applyBorder="0" applyAlignment="0" applyProtection="0"/>
    <xf numFmtId="8" fontId="16" fillId="0" borderId="0" applyFont="0" applyFill="0" applyBorder="0" applyAlignment="0" applyProtection="0"/>
    <xf numFmtId="8" fontId="16" fillId="0" borderId="0" applyFont="0" applyFill="0" applyBorder="0" applyAlignment="0" applyProtection="0"/>
    <xf numFmtId="8" fontId="16" fillId="0" borderId="0" applyFont="0" applyFill="0" applyBorder="0" applyAlignment="0" applyProtection="0"/>
    <xf numFmtId="8" fontId="16" fillId="0" borderId="0" applyFont="0" applyFill="0" applyBorder="0" applyAlignment="0" applyProtection="0"/>
    <xf numFmtId="170" fontId="13" fillId="0" borderId="0" applyFill="0" applyBorder="0" applyAlignment="0" applyProtection="0"/>
    <xf numFmtId="170" fontId="13" fillId="0" borderId="0" applyFill="0" applyBorder="0" applyAlignment="0" applyProtection="0"/>
    <xf numFmtId="170" fontId="13" fillId="0" borderId="0" applyFill="0" applyBorder="0" applyAlignment="0" applyProtection="0"/>
    <xf numFmtId="170" fontId="13" fillId="0" borderId="0" applyFill="0" applyBorder="0" applyAlignment="0" applyProtection="0"/>
    <xf numFmtId="170" fontId="13" fillId="0" borderId="0" applyFill="0" applyBorder="0" applyAlignment="0" applyProtection="0"/>
    <xf numFmtId="170" fontId="13" fillId="0" borderId="0" applyFill="0" applyBorder="0" applyAlignment="0" applyProtection="0"/>
    <xf numFmtId="170" fontId="13" fillId="0" borderId="0" applyFill="0" applyBorder="0" applyAlignment="0" applyProtection="0"/>
    <xf numFmtId="170" fontId="13" fillId="0" borderId="0" applyFill="0" applyBorder="0" applyAlignment="0" applyProtection="0"/>
    <xf numFmtId="170" fontId="13" fillId="0" borderId="0" applyFill="0" applyBorder="0" applyAlignment="0" applyProtection="0"/>
    <xf numFmtId="170" fontId="13" fillId="0" borderId="0" applyFill="0" applyBorder="0" applyAlignment="0" applyProtection="0"/>
    <xf numFmtId="170" fontId="13" fillId="0" borderId="0" applyFill="0" applyBorder="0" applyAlignment="0" applyProtection="0"/>
    <xf numFmtId="170" fontId="13" fillId="0" borderId="0" applyFill="0" applyBorder="0" applyAlignment="0" applyProtection="0"/>
    <xf numFmtId="170" fontId="13" fillId="0" borderId="0" applyFill="0" applyBorder="0" applyAlignment="0" applyProtection="0"/>
    <xf numFmtId="170" fontId="13" fillId="0" borderId="0" applyFill="0" applyBorder="0" applyAlignment="0" applyProtection="0"/>
    <xf numFmtId="170" fontId="13" fillId="0" borderId="0" applyFill="0" applyBorder="0" applyAlignment="0" applyProtection="0"/>
    <xf numFmtId="170" fontId="13" fillId="0" borderId="0" applyFill="0" applyBorder="0" applyAlignment="0" applyProtection="0"/>
    <xf numFmtId="170" fontId="13" fillId="0" borderId="0" applyFill="0" applyBorder="0" applyAlignment="0" applyProtection="0"/>
    <xf numFmtId="170" fontId="13" fillId="0" borderId="0" applyFill="0" applyBorder="0" applyAlignment="0" applyProtection="0"/>
    <xf numFmtId="170" fontId="13" fillId="0" borderId="0" applyFill="0" applyBorder="0" applyAlignment="0" applyProtection="0"/>
    <xf numFmtId="170" fontId="13" fillId="0" borderId="0" applyFill="0" applyBorder="0" applyAlignment="0" applyProtection="0"/>
    <xf numFmtId="170" fontId="13" fillId="0" borderId="0" applyFill="0" applyBorder="0" applyAlignment="0" applyProtection="0"/>
    <xf numFmtId="170" fontId="13" fillId="0" borderId="0" applyFill="0" applyBorder="0" applyAlignment="0" applyProtection="0"/>
    <xf numFmtId="170" fontId="13" fillId="0" borderId="0" applyFill="0" applyBorder="0" applyAlignment="0" applyProtection="0"/>
    <xf numFmtId="170" fontId="13" fillId="0" borderId="0" applyFill="0" applyBorder="0" applyAlignment="0" applyProtection="0"/>
    <xf numFmtId="170" fontId="13" fillId="0" borderId="0" applyFill="0" applyBorder="0" applyAlignment="0" applyProtection="0"/>
    <xf numFmtId="8" fontId="16" fillId="0" borderId="0" applyFont="0" applyFill="0" applyBorder="0" applyAlignment="0" applyProtection="0"/>
    <xf numFmtId="8" fontId="16" fillId="0" borderId="0" applyFont="0" applyFill="0" applyBorder="0" applyAlignment="0" applyProtection="0"/>
    <xf numFmtId="8" fontId="16" fillId="0" borderId="0" applyFont="0" applyFill="0" applyBorder="0" applyAlignment="0" applyProtection="0"/>
    <xf numFmtId="8" fontId="16" fillId="0" borderId="0" applyFont="0" applyFill="0" applyBorder="0" applyAlignment="0" applyProtection="0"/>
    <xf numFmtId="8" fontId="16" fillId="0" borderId="0" applyFont="0" applyFill="0" applyBorder="0" applyAlignment="0" applyProtection="0"/>
    <xf numFmtId="170" fontId="13" fillId="0" borderId="0" applyFill="0" applyBorder="0" applyAlignment="0" applyProtection="0"/>
    <xf numFmtId="8" fontId="16" fillId="0" borderId="0" applyFont="0" applyFill="0" applyBorder="0" applyAlignment="0" applyProtection="0"/>
    <xf numFmtId="8" fontId="16" fillId="0" borderId="0" applyFont="0" applyFill="0" applyBorder="0" applyAlignment="0" applyProtection="0"/>
    <xf numFmtId="8" fontId="16" fillId="0" borderId="0" applyFont="0" applyFill="0" applyBorder="0" applyAlignment="0" applyProtection="0"/>
    <xf numFmtId="8" fontId="16" fillId="0" borderId="0" applyFont="0" applyFill="0" applyBorder="0" applyAlignment="0" applyProtection="0"/>
    <xf numFmtId="8" fontId="16" fillId="0" borderId="0" applyFont="0" applyFill="0" applyBorder="0" applyAlignment="0" applyProtection="0"/>
    <xf numFmtId="170" fontId="13" fillId="0" borderId="0" applyFill="0" applyBorder="0" applyAlignment="0" applyProtection="0"/>
    <xf numFmtId="170" fontId="13" fillId="0" borderId="0" applyFill="0" applyBorder="0" applyAlignment="0" applyProtection="0"/>
    <xf numFmtId="170" fontId="13" fillId="0" borderId="0" applyFill="0" applyBorder="0" applyAlignment="0" applyProtection="0"/>
    <xf numFmtId="170" fontId="13" fillId="0" borderId="0" applyFill="0" applyBorder="0" applyAlignment="0" applyProtection="0"/>
    <xf numFmtId="170" fontId="13" fillId="0" borderId="0" applyFill="0" applyBorder="0" applyAlignment="0" applyProtection="0"/>
    <xf numFmtId="170" fontId="13" fillId="0" borderId="0" applyFill="0" applyBorder="0" applyAlignment="0" applyProtection="0"/>
    <xf numFmtId="170" fontId="13" fillId="0" borderId="0" applyFill="0" applyBorder="0" applyAlignment="0" applyProtection="0"/>
    <xf numFmtId="170" fontId="13" fillId="0" borderId="0" applyFill="0" applyBorder="0" applyAlignment="0" applyProtection="0"/>
    <xf numFmtId="8" fontId="16" fillId="0" borderId="0" applyFont="0" applyFill="0" applyBorder="0" applyAlignment="0" applyProtection="0"/>
    <xf numFmtId="8" fontId="16" fillId="0" borderId="0" applyFont="0" applyFill="0" applyBorder="0" applyAlignment="0" applyProtection="0"/>
    <xf numFmtId="8" fontId="16" fillId="0" borderId="0" applyFont="0" applyFill="0" applyBorder="0" applyAlignment="0" applyProtection="0"/>
    <xf numFmtId="8" fontId="16" fillId="0" borderId="0" applyFont="0" applyFill="0" applyBorder="0" applyAlignment="0" applyProtection="0"/>
    <xf numFmtId="8" fontId="16" fillId="0" borderId="0" applyFont="0" applyFill="0" applyBorder="0" applyAlignment="0" applyProtection="0"/>
    <xf numFmtId="170" fontId="13" fillId="0" borderId="0" applyFill="0" applyBorder="0" applyAlignment="0" applyProtection="0"/>
    <xf numFmtId="8" fontId="16" fillId="0" borderId="0" applyFont="0" applyFill="0" applyBorder="0" applyAlignment="0" applyProtection="0"/>
    <xf numFmtId="8" fontId="16" fillId="0" borderId="0" applyFont="0" applyFill="0" applyBorder="0" applyAlignment="0" applyProtection="0"/>
    <xf numFmtId="8" fontId="16" fillId="0" borderId="0" applyFont="0" applyFill="0" applyBorder="0" applyAlignment="0" applyProtection="0"/>
    <xf numFmtId="8" fontId="16" fillId="0" borderId="0" applyFont="0" applyFill="0" applyBorder="0" applyAlignment="0" applyProtection="0"/>
    <xf numFmtId="8" fontId="16" fillId="0" borderId="0" applyFont="0" applyFill="0" applyBorder="0" applyAlignment="0" applyProtection="0"/>
    <xf numFmtId="170" fontId="13" fillId="0" borderId="0" applyFill="0" applyBorder="0" applyAlignment="0" applyProtection="0"/>
    <xf numFmtId="8" fontId="16" fillId="0" borderId="0" applyFont="0" applyFill="0" applyBorder="0" applyAlignment="0" applyProtection="0"/>
    <xf numFmtId="8" fontId="16" fillId="0" borderId="0" applyFont="0" applyFill="0" applyBorder="0" applyAlignment="0" applyProtection="0"/>
    <xf numFmtId="8" fontId="16" fillId="0" borderId="0" applyFont="0" applyFill="0" applyBorder="0" applyAlignment="0" applyProtection="0"/>
    <xf numFmtId="8" fontId="16" fillId="0" borderId="0" applyFont="0" applyFill="0" applyBorder="0" applyAlignment="0" applyProtection="0"/>
    <xf numFmtId="8" fontId="16" fillId="0" borderId="0" applyFont="0" applyFill="0" applyBorder="0" applyAlignment="0" applyProtection="0"/>
    <xf numFmtId="170" fontId="13" fillId="0" borderId="0" applyFill="0" applyBorder="0" applyAlignment="0" applyProtection="0"/>
    <xf numFmtId="170" fontId="13" fillId="0" borderId="0" applyFill="0" applyBorder="0" applyAlignment="0" applyProtection="0"/>
    <xf numFmtId="170" fontId="13" fillId="0" borderId="0" applyFill="0" applyBorder="0" applyAlignment="0" applyProtection="0"/>
    <xf numFmtId="170" fontId="13" fillId="0" borderId="0" applyFill="0" applyBorder="0" applyAlignment="0" applyProtection="0"/>
    <xf numFmtId="0" fontId="15" fillId="4" borderId="0" applyProtection="0"/>
    <xf numFmtId="0" fontId="15" fillId="5" borderId="0" applyProtection="0"/>
    <xf numFmtId="0" fontId="15" fillId="6" borderId="0" applyProtection="0"/>
    <xf numFmtId="0" fontId="15" fillId="6" borderId="0" applyProtection="0"/>
    <xf numFmtId="0" fontId="15" fillId="6" borderId="0" applyProtection="0"/>
    <xf numFmtId="0" fontId="15" fillId="6" borderId="0" applyProtection="0"/>
    <xf numFmtId="0" fontId="15" fillId="6" borderId="0" applyProtection="0"/>
    <xf numFmtId="0" fontId="15" fillId="5" borderId="0" applyProtection="0"/>
    <xf numFmtId="0" fontId="15" fillId="6" borderId="0" applyProtection="0"/>
    <xf numFmtId="0" fontId="15" fillId="6" borderId="0" applyProtection="0"/>
    <xf numFmtId="0" fontId="15" fillId="6" borderId="0" applyProtection="0"/>
    <xf numFmtId="0" fontId="15" fillId="6" borderId="0" applyProtection="0"/>
    <xf numFmtId="0" fontId="15" fillId="6" borderId="0" applyProtection="0"/>
    <xf numFmtId="0" fontId="15" fillId="5" borderId="0" applyProtection="0"/>
    <xf numFmtId="0" fontId="15" fillId="6" borderId="0" applyProtection="0"/>
    <xf numFmtId="0" fontId="15" fillId="6" borderId="0" applyProtection="0"/>
    <xf numFmtId="0" fontId="15" fillId="6" borderId="0" applyProtection="0"/>
    <xf numFmtId="0" fontId="15" fillId="6" borderId="0" applyProtection="0"/>
    <xf numFmtId="0" fontId="15" fillId="6" borderId="0" applyProtection="0"/>
    <xf numFmtId="0" fontId="15" fillId="4" borderId="0" applyProtection="0"/>
    <xf numFmtId="0" fontId="15" fillId="4" borderId="0" applyProtection="0"/>
    <xf numFmtId="0" fontId="15" fillId="4" borderId="0" applyProtection="0"/>
    <xf numFmtId="0" fontId="15" fillId="4" borderId="0" applyProtection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171" fontId="13" fillId="0" borderId="0" applyFill="0" applyBorder="0" applyAlignment="0" applyProtection="0"/>
    <xf numFmtId="172" fontId="13" fillId="0" borderId="0" applyFill="0" applyBorder="0" applyAlignment="0" applyProtection="0"/>
    <xf numFmtId="173" fontId="13" fillId="0" borderId="0" applyFill="0" applyBorder="0" applyAlignment="0" applyProtection="0"/>
    <xf numFmtId="0" fontId="13" fillId="0" borderId="0"/>
    <xf numFmtId="171" fontId="13" fillId="0" borderId="0" applyFill="0" applyBorder="0" applyAlignment="0" applyProtection="0"/>
    <xf numFmtId="172" fontId="13" fillId="0" borderId="0" applyFill="0" applyBorder="0" applyAlignment="0" applyProtection="0"/>
    <xf numFmtId="173" fontId="13" fillId="0" borderId="0" applyFill="0" applyBorder="0" applyAlignment="0" applyProtection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 applyProtection="0"/>
    <xf numFmtId="0" fontId="17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7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7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7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7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7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49" fontId="17" fillId="0" borderId="4"/>
    <xf numFmtId="169" fontId="13" fillId="0" borderId="0" applyFill="0" applyBorder="0" applyAlignment="0" applyProtection="0"/>
    <xf numFmtId="49" fontId="17" fillId="0" borderId="4"/>
    <xf numFmtId="49" fontId="10" fillId="0" borderId="5"/>
    <xf numFmtId="49" fontId="10" fillId="0" borderId="5"/>
    <xf numFmtId="49" fontId="10" fillId="0" borderId="5"/>
    <xf numFmtId="49" fontId="10" fillId="0" borderId="5"/>
    <xf numFmtId="49" fontId="10" fillId="0" borderId="5"/>
    <xf numFmtId="49" fontId="17" fillId="0" borderId="4"/>
    <xf numFmtId="49" fontId="10" fillId="0" borderId="5"/>
    <xf numFmtId="49" fontId="10" fillId="0" borderId="5"/>
    <xf numFmtId="49" fontId="10" fillId="0" borderId="5"/>
    <xf numFmtId="49" fontId="10" fillId="0" borderId="5"/>
    <xf numFmtId="49" fontId="10" fillId="0" borderId="5"/>
    <xf numFmtId="49" fontId="17" fillId="0" borderId="4"/>
    <xf numFmtId="49" fontId="10" fillId="0" borderId="5"/>
    <xf numFmtId="49" fontId="10" fillId="0" borderId="5"/>
    <xf numFmtId="49" fontId="10" fillId="0" borderId="5"/>
    <xf numFmtId="49" fontId="10" fillId="0" borderId="5"/>
    <xf numFmtId="49" fontId="10" fillId="0" borderId="5"/>
    <xf numFmtId="49" fontId="17" fillId="0" borderId="4"/>
    <xf numFmtId="49" fontId="10" fillId="0" borderId="5"/>
    <xf numFmtId="49" fontId="10" fillId="0" borderId="5"/>
    <xf numFmtId="49" fontId="10" fillId="0" borderId="5"/>
    <xf numFmtId="49" fontId="10" fillId="0" borderId="5"/>
    <xf numFmtId="49" fontId="10" fillId="0" borderId="5"/>
    <xf numFmtId="49" fontId="17" fillId="0" borderId="4"/>
    <xf numFmtId="49" fontId="10" fillId="0" borderId="5"/>
    <xf numFmtId="49" fontId="10" fillId="0" borderId="5"/>
    <xf numFmtId="49" fontId="10" fillId="0" borderId="5"/>
    <xf numFmtId="49" fontId="10" fillId="0" borderId="5"/>
    <xf numFmtId="49" fontId="10" fillId="0" borderId="5"/>
    <xf numFmtId="49" fontId="17" fillId="0" borderId="4"/>
    <xf numFmtId="49" fontId="10" fillId="0" borderId="5"/>
    <xf numFmtId="49" fontId="10" fillId="0" borderId="5"/>
    <xf numFmtId="49" fontId="10" fillId="0" borderId="5"/>
    <xf numFmtId="49" fontId="10" fillId="0" borderId="5"/>
    <xf numFmtId="49" fontId="10" fillId="0" borderId="5"/>
    <xf numFmtId="1" fontId="18" fillId="0" borderId="6" applyAlignment="0"/>
    <xf numFmtId="0" fontId="13" fillId="0" borderId="0" applyNumberFormat="0" applyFill="0" applyBorder="0" applyAlignment="0"/>
    <xf numFmtId="174" fontId="13" fillId="0" borderId="0" applyFill="0" applyBorder="0" applyAlignment="0" applyProtection="0"/>
    <xf numFmtId="175" fontId="13" fillId="0" borderId="0" applyFill="0" applyBorder="0" applyAlignment="0" applyProtection="0"/>
    <xf numFmtId="176" fontId="13" fillId="0" borderId="0" applyFill="0" applyBorder="0" applyAlignment="0" applyProtection="0"/>
    <xf numFmtId="177" fontId="13" fillId="0" borderId="0" applyFill="0" applyBorder="0" applyAlignment="0" applyProtection="0"/>
    <xf numFmtId="178" fontId="13" fillId="0" borderId="0" applyFill="0" applyBorder="0" applyAlignment="0" applyProtection="0"/>
    <xf numFmtId="49" fontId="19" fillId="7" borderId="7">
      <alignment horizontal="center"/>
      <protection locked="0"/>
    </xf>
    <xf numFmtId="171" fontId="13" fillId="0" borderId="0" applyFill="0" applyBorder="0" applyAlignment="0" applyProtection="0"/>
    <xf numFmtId="172" fontId="13" fillId="0" borderId="0" applyFill="0" applyBorder="0" applyAlignment="0" applyProtection="0"/>
    <xf numFmtId="179" fontId="13" fillId="0" borderId="0" applyFill="0" applyBorder="0" applyAlignment="0" applyProtection="0"/>
    <xf numFmtId="180" fontId="13" fillId="0" borderId="0" applyFill="0" applyBorder="0" applyAlignment="0" applyProtection="0"/>
    <xf numFmtId="0" fontId="20" fillId="0" borderId="0"/>
    <xf numFmtId="0" fontId="21" fillId="0" borderId="0"/>
    <xf numFmtId="0" fontId="22" fillId="7" borderId="7">
      <alignment horizontal="center"/>
      <protection locked="0"/>
    </xf>
    <xf numFmtId="0" fontId="13" fillId="0" borderId="8" applyNumberFormat="0" applyFill="0" applyAlignment="0" applyProtection="0"/>
    <xf numFmtId="0" fontId="19" fillId="7" borderId="9">
      <protection locked="0"/>
    </xf>
    <xf numFmtId="0" fontId="23" fillId="2" borderId="10">
      <alignment horizontal="centerContinuous"/>
      <protection locked="0"/>
    </xf>
    <xf numFmtId="0" fontId="23" fillId="2" borderId="10">
      <alignment horizontal="center"/>
      <protection locked="0"/>
    </xf>
    <xf numFmtId="0" fontId="23" fillId="2" borderId="10">
      <alignment horizontal="center"/>
      <protection locked="0"/>
    </xf>
    <xf numFmtId="4" fontId="24" fillId="7" borderId="11"/>
    <xf numFmtId="0" fontId="17" fillId="0" borderId="0" applyNumberFormat="0" applyFill="0" applyBorder="0" applyAlignment="0" applyProtection="0"/>
    <xf numFmtId="0" fontId="17" fillId="0" borderId="0"/>
    <xf numFmtId="0" fontId="13" fillId="0" borderId="0"/>
    <xf numFmtId="0" fontId="25" fillId="0" borderId="0"/>
    <xf numFmtId="0" fontId="19" fillId="7" borderId="12">
      <protection locked="0"/>
    </xf>
    <xf numFmtId="9" fontId="13" fillId="0" borderId="0" applyFill="0" applyBorder="0" applyAlignment="0" applyProtection="0"/>
    <xf numFmtId="1" fontId="17" fillId="0" borderId="0">
      <alignment horizontal="center" vertical="center"/>
      <protection locked="0"/>
    </xf>
    <xf numFmtId="0" fontId="17" fillId="0" borderId="0"/>
    <xf numFmtId="0" fontId="26" fillId="8" borderId="0">
      <alignment horizontal="left"/>
    </xf>
    <xf numFmtId="0" fontId="27" fillId="8" borderId="0"/>
    <xf numFmtId="181" fontId="13" fillId="0" borderId="0" applyFill="0" applyBorder="0" applyAlignment="0" applyProtection="0"/>
    <xf numFmtId="4" fontId="23" fillId="2" borderId="13">
      <alignment horizontal="right" vertical="center"/>
    </xf>
    <xf numFmtId="0" fontId="26" fillId="0" borderId="0"/>
    <xf numFmtId="168" fontId="15" fillId="0" borderId="4">
      <alignment horizontal="right" vertical="center"/>
    </xf>
    <xf numFmtId="181" fontId="13" fillId="0" borderId="0" applyFill="0" applyBorder="0" applyAlignment="0" applyProtection="0"/>
    <xf numFmtId="173" fontId="13" fillId="0" borderId="0" applyFill="0" applyBorder="0" applyAlignment="0" applyProtection="0"/>
    <xf numFmtId="182" fontId="13" fillId="0" borderId="0" applyFill="0" applyBorder="0" applyAlignment="0" applyProtection="0"/>
    <xf numFmtId="183" fontId="13" fillId="0" borderId="0" applyFill="0" applyBorder="0" applyAlignment="0" applyProtection="0"/>
    <xf numFmtId="184" fontId="13" fillId="0" borderId="0" applyFill="0" applyBorder="0" applyAlignment="0" applyProtection="0"/>
    <xf numFmtId="185" fontId="13" fillId="0" borderId="0" applyFill="0" applyBorder="0" applyAlignment="0" applyProtection="0"/>
    <xf numFmtId="0" fontId="17" fillId="0" borderId="0"/>
    <xf numFmtId="0" fontId="26" fillId="5" borderId="0" applyProtection="0"/>
    <xf numFmtId="0" fontId="13" fillId="0" borderId="0"/>
    <xf numFmtId="0" fontId="16" fillId="0" borderId="0"/>
    <xf numFmtId="0" fontId="13" fillId="0" borderId="0"/>
    <xf numFmtId="0" fontId="10" fillId="0" borderId="0"/>
    <xf numFmtId="0" fontId="12" fillId="0" borderId="0"/>
    <xf numFmtId="0" fontId="42" fillId="0" borderId="0"/>
  </cellStyleXfs>
  <cellXfs count="171">
    <xf numFmtId="0" fontId="0" fillId="0" borderId="0" xfId="0"/>
    <xf numFmtId="0" fontId="2" fillId="2" borderId="0" xfId="1" applyFont="1" applyFill="1" applyAlignment="1">
      <alignment horizontal="left"/>
      <protection locked="0"/>
    </xf>
    <xf numFmtId="0" fontId="3" fillId="2" borderId="0" xfId="1" applyFont="1" applyFill="1" applyAlignment="1">
      <alignment horizontal="left"/>
      <protection locked="0"/>
    </xf>
    <xf numFmtId="0" fontId="3" fillId="2" borderId="0" xfId="1" applyFont="1" applyFill="1" applyAlignment="1">
      <alignment horizontal="center"/>
      <protection locked="0"/>
    </xf>
    <xf numFmtId="0" fontId="1" fillId="0" borderId="0" xfId="1" applyAlignment="1">
      <alignment horizontal="left" vertical="top"/>
      <protection locked="0"/>
    </xf>
    <xf numFmtId="0" fontId="4" fillId="2" borderId="0" xfId="1" applyFont="1" applyFill="1" applyAlignment="1">
      <alignment horizontal="left"/>
      <protection locked="0"/>
    </xf>
    <xf numFmtId="1" fontId="5" fillId="2" borderId="0" xfId="1" applyNumberFormat="1" applyFont="1" applyFill="1" applyAlignment="1">
      <alignment horizontal="left"/>
      <protection locked="0"/>
    </xf>
    <xf numFmtId="0" fontId="6" fillId="2" borderId="0" xfId="1" applyFont="1" applyFill="1" applyAlignment="1">
      <alignment horizontal="left"/>
      <protection locked="0"/>
    </xf>
    <xf numFmtId="0" fontId="6" fillId="2" borderId="0" xfId="1" applyFont="1" applyFill="1" applyAlignment="1">
      <alignment horizontal="center"/>
      <protection locked="0"/>
    </xf>
    <xf numFmtId="0" fontId="5" fillId="3" borderId="0" xfId="2" applyFont="1" applyFill="1" applyAlignment="1" applyProtection="1">
      <alignment horizontal="left"/>
    </xf>
    <xf numFmtId="0" fontId="5" fillId="2" borderId="0" xfId="1" applyFont="1" applyFill="1" applyAlignment="1">
      <alignment horizontal="left"/>
      <protection locked="0"/>
    </xf>
    <xf numFmtId="14" fontId="3" fillId="2" borderId="0" xfId="1" applyNumberFormat="1" applyFont="1" applyFill="1" applyAlignment="1">
      <alignment horizontal="left"/>
      <protection locked="0"/>
    </xf>
    <xf numFmtId="0" fontId="6" fillId="4" borderId="1" xfId="1" applyFont="1" applyFill="1" applyBorder="1" applyAlignment="1">
      <alignment horizontal="center" vertical="center" wrapText="1"/>
      <protection locked="0"/>
    </xf>
    <xf numFmtId="164" fontId="9" fillId="0" borderId="0" xfId="3" applyNumberFormat="1" applyFont="1" applyFill="1" applyAlignment="1">
      <alignment horizontal="center"/>
    </xf>
    <xf numFmtId="49" fontId="9" fillId="0" borderId="0" xfId="3" applyNumberFormat="1" applyFont="1" applyFill="1" applyAlignment="1">
      <alignment horizontal="right" wrapText="1"/>
    </xf>
    <xf numFmtId="0" fontId="9" fillId="0" borderId="0" xfId="3" applyFont="1" applyFill="1" applyAlignment="1">
      <alignment horizontal="left" wrapText="1"/>
    </xf>
    <xf numFmtId="165" fontId="9" fillId="0" borderId="0" xfId="3" applyNumberFormat="1" applyFont="1" applyFill="1" applyAlignment="1">
      <alignment horizontal="right"/>
    </xf>
    <xf numFmtId="4" fontId="4" fillId="0" borderId="0" xfId="1" applyNumberFormat="1" applyFont="1" applyFill="1" applyAlignment="1">
      <alignment horizontal="right"/>
      <protection locked="0"/>
    </xf>
    <xf numFmtId="0" fontId="10" fillId="0" borderId="0" xfId="3" applyFont="1" applyFill="1" applyAlignment="1">
      <alignment horizontal="left" vertical="top"/>
    </xf>
    <xf numFmtId="164" fontId="6" fillId="0" borderId="2" xfId="1" applyNumberFormat="1" applyFont="1" applyFill="1" applyBorder="1" applyAlignment="1">
      <alignment horizontal="right" vertical="top"/>
      <protection locked="0"/>
    </xf>
    <xf numFmtId="0" fontId="6" fillId="0" borderId="3" xfId="1" applyNumberFormat="1" applyFont="1" applyFill="1" applyBorder="1" applyAlignment="1">
      <alignment horizontal="left" vertical="top" wrapText="1"/>
      <protection locked="0"/>
    </xf>
    <xf numFmtId="0" fontId="6" fillId="0" borderId="3" xfId="1" applyFont="1" applyFill="1" applyBorder="1" applyAlignment="1">
      <alignment horizontal="left" vertical="top" wrapText="1"/>
      <protection locked="0"/>
    </xf>
    <xf numFmtId="0" fontId="6" fillId="0" borderId="3" xfId="1" applyFont="1" applyFill="1" applyBorder="1" applyAlignment="1">
      <alignment horizontal="center" vertical="top" wrapText="1"/>
      <protection locked="0"/>
    </xf>
    <xf numFmtId="166" fontId="6" fillId="0" borderId="3" xfId="1" applyNumberFormat="1" applyFont="1" applyFill="1" applyBorder="1" applyAlignment="1">
      <alignment horizontal="right" vertical="top"/>
      <protection locked="0"/>
    </xf>
    <xf numFmtId="4" fontId="11" fillId="0" borderId="3" xfId="1" applyNumberFormat="1" applyFont="1" applyFill="1" applyBorder="1" applyAlignment="1">
      <alignment horizontal="right" vertical="top"/>
      <protection locked="0"/>
    </xf>
    <xf numFmtId="4" fontId="6" fillId="0" borderId="3" xfId="1" applyNumberFormat="1" applyFont="1" applyFill="1" applyBorder="1" applyAlignment="1">
      <alignment horizontal="right" vertical="top"/>
      <protection locked="0"/>
    </xf>
    <xf numFmtId="0" fontId="1" fillId="0" borderId="0" xfId="1" applyFill="1" applyAlignment="1">
      <alignment horizontal="left" vertical="top"/>
      <protection locked="0"/>
    </xf>
    <xf numFmtId="167" fontId="9" fillId="0" borderId="0" xfId="3" applyNumberFormat="1" applyFont="1" applyFill="1" applyAlignment="1">
      <alignment horizontal="right"/>
    </xf>
    <xf numFmtId="0" fontId="13" fillId="0" borderId="0" xfId="4" applyFont="1"/>
    <xf numFmtId="168" fontId="13" fillId="0" borderId="0" xfId="4" applyNumberFormat="1" applyFont="1"/>
    <xf numFmtId="0" fontId="28" fillId="0" borderId="0" xfId="1" applyFont="1" applyFill="1" applyAlignment="1">
      <alignment horizontal="right"/>
      <protection locked="0"/>
    </xf>
    <xf numFmtId="0" fontId="28" fillId="0" borderId="0" xfId="1" applyFont="1" applyFill="1" applyAlignment="1">
      <alignment horizontal="left" wrapText="1"/>
      <protection locked="0"/>
    </xf>
    <xf numFmtId="0" fontId="28" fillId="0" borderId="0" xfId="1" applyFont="1" applyFill="1" applyAlignment="1">
      <alignment horizontal="center" wrapText="1"/>
      <protection locked="0"/>
    </xf>
    <xf numFmtId="4" fontId="28" fillId="0" borderId="0" xfId="1" applyNumberFormat="1" applyFont="1" applyFill="1" applyAlignment="1">
      <alignment horizontal="right"/>
      <protection locked="0"/>
    </xf>
    <xf numFmtId="0" fontId="29" fillId="9" borderId="0" xfId="812" applyNumberFormat="1" applyFont="1" applyFill="1" applyAlignment="1" applyProtection="1">
      <alignment vertical="center"/>
    </xf>
    <xf numFmtId="0" fontId="30" fillId="9" borderId="0" xfId="812" applyNumberFormat="1" applyFont="1" applyFill="1" applyAlignment="1" applyProtection="1">
      <alignment vertical="center"/>
    </xf>
    <xf numFmtId="0" fontId="13" fillId="9" borderId="0" xfId="812" applyNumberFormat="1" applyFont="1" applyFill="1" applyAlignment="1" applyProtection="1">
      <alignment vertical="center"/>
    </xf>
    <xf numFmtId="49" fontId="13" fillId="9" borderId="0" xfId="812" applyNumberFormat="1" applyFont="1" applyFill="1" applyAlignment="1" applyProtection="1">
      <alignment vertical="center"/>
    </xf>
    <xf numFmtId="168" fontId="17" fillId="9" borderId="0" xfId="812" applyNumberFormat="1" applyFont="1" applyFill="1" applyAlignment="1">
      <alignment horizontal="center"/>
    </xf>
    <xf numFmtId="168" fontId="17" fillId="9" borderId="0" xfId="812" applyNumberFormat="1" applyFont="1" applyFill="1" applyAlignment="1">
      <alignment horizontal="right"/>
    </xf>
    <xf numFmtId="0" fontId="17" fillId="9" borderId="0" xfId="812" applyFont="1" applyFill="1"/>
    <xf numFmtId="0" fontId="17" fillId="0" borderId="0" xfId="812" applyFont="1"/>
    <xf numFmtId="0" fontId="6" fillId="9" borderId="0" xfId="812" applyNumberFormat="1" applyFont="1" applyFill="1" applyAlignment="1" applyProtection="1">
      <alignment vertical="center"/>
    </xf>
    <xf numFmtId="49" fontId="6" fillId="9" borderId="0" xfId="812" applyNumberFormat="1" applyFont="1" applyFill="1" applyAlignment="1" applyProtection="1">
      <alignment vertical="center"/>
    </xf>
    <xf numFmtId="0" fontId="26" fillId="9" borderId="0" xfId="812" applyNumberFormat="1" applyFont="1" applyFill="1" applyAlignment="1" applyProtection="1">
      <alignment vertical="center"/>
    </xf>
    <xf numFmtId="186" fontId="26" fillId="9" borderId="0" xfId="813" applyNumberFormat="1" applyFont="1" applyFill="1" applyBorder="1" applyAlignment="1" applyProtection="1">
      <alignment horizontal="left" vertical="center"/>
    </xf>
    <xf numFmtId="49" fontId="6" fillId="9" borderId="0" xfId="812" applyNumberFormat="1" applyFont="1" applyFill="1" applyAlignment="1" applyProtection="1">
      <alignment horizontal="left" vertical="center"/>
    </xf>
    <xf numFmtId="49" fontId="31" fillId="9" borderId="0" xfId="813" applyNumberFormat="1" applyFont="1" applyFill="1" applyBorder="1" applyAlignment="1" applyProtection="1">
      <alignment horizontal="left" vertical="center"/>
    </xf>
    <xf numFmtId="0" fontId="4" fillId="9" borderId="0" xfId="812" applyNumberFormat="1" applyFont="1" applyFill="1" applyAlignment="1" applyProtection="1">
      <alignment vertical="center"/>
    </xf>
    <xf numFmtId="186" fontId="26" fillId="9" borderId="0" xfId="813" applyNumberFormat="1" applyFont="1" applyFill="1" applyBorder="1" applyAlignment="1" applyProtection="1">
      <alignment horizontal="left" vertical="top"/>
    </xf>
    <xf numFmtId="0" fontId="6" fillId="9" borderId="0" xfId="812" applyNumberFormat="1" applyFont="1" applyFill="1" applyAlignment="1" applyProtection="1">
      <alignment horizontal="left" vertical="center"/>
    </xf>
    <xf numFmtId="186" fontId="31" fillId="9" borderId="0" xfId="813" applyNumberFormat="1" applyFont="1" applyFill="1" applyBorder="1" applyAlignment="1" applyProtection="1">
      <alignment horizontal="left" vertical="center"/>
    </xf>
    <xf numFmtId="168" fontId="31" fillId="9" borderId="0" xfId="812" applyNumberFormat="1" applyFont="1" applyFill="1" applyAlignment="1">
      <alignment horizontal="left" vertical="center"/>
    </xf>
    <xf numFmtId="0" fontId="17" fillId="0" borderId="14" xfId="812" applyFont="1" applyBorder="1"/>
    <xf numFmtId="49" fontId="17" fillId="0" borderId="14" xfId="812" applyNumberFormat="1" applyFont="1" applyBorder="1"/>
    <xf numFmtId="168" fontId="17" fillId="0" borderId="14" xfId="812" applyNumberFormat="1" applyFont="1" applyBorder="1"/>
    <xf numFmtId="168" fontId="17" fillId="0" borderId="14" xfId="812" applyNumberFormat="1" applyFont="1" applyBorder="1" applyAlignment="1">
      <alignment horizontal="right"/>
    </xf>
    <xf numFmtId="0" fontId="26" fillId="0" borderId="0" xfId="812" applyFont="1" applyBorder="1"/>
    <xf numFmtId="0" fontId="17" fillId="0" borderId="15" xfId="812" applyFont="1" applyBorder="1" applyAlignment="1">
      <alignment horizontal="center"/>
    </xf>
    <xf numFmtId="0" fontId="17" fillId="0" borderId="16" xfId="812" applyFont="1" applyBorder="1"/>
    <xf numFmtId="0" fontId="17" fillId="0" borderId="16" xfId="812" applyFont="1" applyBorder="1" applyAlignment="1">
      <alignment horizontal="center"/>
    </xf>
    <xf numFmtId="49" fontId="17" fillId="0" borderId="16" xfId="812" applyNumberFormat="1" applyFont="1" applyBorder="1" applyAlignment="1">
      <alignment horizontal="center"/>
    </xf>
    <xf numFmtId="168" fontId="17" fillId="0" borderId="16" xfId="812" applyNumberFormat="1" applyFont="1" applyBorder="1" applyAlignment="1">
      <alignment horizontal="right"/>
    </xf>
    <xf numFmtId="49" fontId="17" fillId="0" borderId="16" xfId="812" applyNumberFormat="1" applyFont="1" applyBorder="1"/>
    <xf numFmtId="1" fontId="17" fillId="0" borderId="15" xfId="812" applyNumberFormat="1" applyFont="1" applyBorder="1"/>
    <xf numFmtId="0" fontId="17" fillId="0" borderId="0" xfId="812" applyFont="1" applyBorder="1"/>
    <xf numFmtId="0" fontId="31" fillId="0" borderId="0" xfId="812" applyFont="1" applyBorder="1"/>
    <xf numFmtId="0" fontId="32" fillId="0" borderId="17" xfId="812" applyFont="1" applyBorder="1"/>
    <xf numFmtId="0" fontId="32" fillId="0" borderId="0" xfId="812" applyFont="1" applyBorder="1"/>
    <xf numFmtId="0" fontId="33" fillId="0" borderId="0" xfId="812" applyFont="1" applyBorder="1"/>
    <xf numFmtId="49" fontId="33" fillId="0" borderId="0" xfId="812" applyNumberFormat="1" applyFont="1" applyBorder="1" applyAlignment="1">
      <alignment horizontal="center"/>
    </xf>
    <xf numFmtId="168" fontId="33" fillId="0" borderId="0" xfId="812" applyNumberFormat="1" applyFont="1" applyBorder="1" applyAlignment="1">
      <alignment horizontal="right"/>
    </xf>
    <xf numFmtId="4" fontId="13" fillId="0" borderId="0" xfId="812" applyNumberFormat="1" applyFont="1" applyBorder="1" applyAlignment="1"/>
    <xf numFmtId="4" fontId="33" fillId="0" borderId="0" xfId="812" applyNumberFormat="1" applyFont="1" applyBorder="1"/>
    <xf numFmtId="4" fontId="33" fillId="0" borderId="17" xfId="812" applyNumberFormat="1" applyFont="1" applyBorder="1"/>
    <xf numFmtId="0" fontId="15" fillId="0" borderId="17" xfId="812" applyFont="1" applyBorder="1"/>
    <xf numFmtId="49" fontId="34" fillId="0" borderId="0" xfId="812" applyNumberFormat="1" applyFont="1" applyBorder="1" applyAlignment="1">
      <alignment horizontal="center"/>
    </xf>
    <xf numFmtId="168" fontId="33" fillId="0" borderId="0" xfId="812" applyNumberFormat="1" applyFont="1" applyBorder="1" applyAlignment="1">
      <alignment horizontal="left"/>
    </xf>
    <xf numFmtId="4" fontId="13" fillId="0" borderId="4" xfId="812" applyNumberFormat="1" applyFont="1" applyBorder="1" applyAlignment="1"/>
    <xf numFmtId="0" fontId="31" fillId="0" borderId="0" xfId="812" applyFont="1" applyBorder="1" applyAlignment="1">
      <alignment horizontal="center"/>
    </xf>
    <xf numFmtId="0" fontId="33" fillId="0" borderId="17" xfId="812" applyFont="1" applyBorder="1"/>
    <xf numFmtId="0" fontId="34" fillId="0" borderId="0" xfId="812" applyFont="1" applyBorder="1"/>
    <xf numFmtId="168" fontId="34" fillId="0" borderId="0" xfId="812" applyNumberFormat="1" applyFont="1" applyBorder="1" applyAlignment="1">
      <alignment horizontal="right"/>
    </xf>
    <xf numFmtId="4" fontId="15" fillId="0" borderId="0" xfId="812" applyNumberFormat="1" applyFont="1" applyBorder="1" applyAlignment="1"/>
    <xf numFmtId="4" fontId="34" fillId="0" borderId="0" xfId="812" applyNumberFormat="1" applyFont="1" applyBorder="1"/>
    <xf numFmtId="4" fontId="32" fillId="0" borderId="17" xfId="812" applyNumberFormat="1" applyFont="1" applyBorder="1"/>
    <xf numFmtId="0" fontId="13" fillId="0" borderId="0" xfId="812" applyFont="1" applyBorder="1"/>
    <xf numFmtId="49" fontId="13" fillId="0" borderId="0" xfId="812" applyNumberFormat="1" applyFont="1" applyBorder="1" applyAlignment="1">
      <alignment horizontal="center"/>
    </xf>
    <xf numFmtId="168" fontId="13" fillId="0" borderId="0" xfId="812" applyNumberFormat="1" applyFont="1" applyBorder="1" applyAlignment="1">
      <alignment horizontal="right"/>
    </xf>
    <xf numFmtId="4" fontId="13" fillId="0" borderId="0" xfId="812" applyNumberFormat="1" applyFont="1" applyBorder="1"/>
    <xf numFmtId="4" fontId="13" fillId="0" borderId="17" xfId="812" applyNumberFormat="1" applyFont="1" applyBorder="1"/>
    <xf numFmtId="0" fontId="13" fillId="0" borderId="17" xfId="812" applyNumberFormat="1" applyFont="1" applyBorder="1" applyAlignment="1">
      <alignment horizontal="right"/>
    </xf>
    <xf numFmtId="49" fontId="13" fillId="0" borderId="0" xfId="812" applyNumberFormat="1" applyFont="1" applyAlignment="1"/>
    <xf numFmtId="0" fontId="33" fillId="0" borderId="0" xfId="812" applyFont="1" applyBorder="1" applyAlignment="1"/>
    <xf numFmtId="168" fontId="33" fillId="0" borderId="0" xfId="812" applyNumberFormat="1" applyFont="1" applyBorder="1" applyAlignment="1"/>
    <xf numFmtId="4" fontId="13" fillId="0" borderId="4" xfId="812" applyNumberFormat="1" applyFont="1" applyBorder="1" applyAlignment="1">
      <alignment horizontal="right"/>
    </xf>
    <xf numFmtId="0" fontId="35" fillId="0" borderId="17" xfId="812" applyFont="1" applyBorder="1"/>
    <xf numFmtId="49" fontId="33" fillId="0" borderId="0" xfId="812" applyNumberFormat="1" applyFont="1" applyBorder="1" applyAlignment="1">
      <alignment horizontal="right"/>
    </xf>
    <xf numFmtId="4" fontId="15" fillId="0" borderId="0" xfId="812" applyNumberFormat="1" applyFont="1" applyBorder="1" applyAlignment="1">
      <alignment horizontal="right"/>
    </xf>
    <xf numFmtId="0" fontId="20" fillId="0" borderId="0" xfId="812" applyFont="1" applyBorder="1"/>
    <xf numFmtId="0" fontId="35" fillId="10" borderId="18" xfId="812" applyFont="1" applyFill="1" applyBorder="1"/>
    <xf numFmtId="0" fontId="36" fillId="10" borderId="19" xfId="812" applyFont="1" applyFill="1" applyBorder="1"/>
    <xf numFmtId="0" fontId="35" fillId="10" borderId="19" xfId="812" applyFont="1" applyFill="1" applyBorder="1"/>
    <xf numFmtId="49" fontId="35" fillId="10" borderId="19" xfId="812" applyNumberFormat="1" applyFont="1" applyFill="1" applyBorder="1" applyAlignment="1">
      <alignment horizontal="right"/>
    </xf>
    <xf numFmtId="168" fontId="35" fillId="10" borderId="19" xfId="812" applyNumberFormat="1" applyFont="1" applyFill="1" applyBorder="1" applyAlignment="1">
      <alignment horizontal="right"/>
    </xf>
    <xf numFmtId="4" fontId="35" fillId="10" borderId="19" xfId="812" applyNumberFormat="1" applyFont="1" applyFill="1" applyBorder="1" applyAlignment="1">
      <alignment horizontal="right"/>
    </xf>
    <xf numFmtId="4" fontId="35" fillId="10" borderId="19" xfId="812" applyNumberFormat="1" applyFont="1" applyFill="1" applyBorder="1"/>
    <xf numFmtId="4" fontId="36" fillId="10" borderId="20" xfId="812" applyNumberFormat="1" applyFont="1" applyFill="1" applyBorder="1"/>
    <xf numFmtId="0" fontId="3" fillId="0" borderId="0" xfId="812" applyFont="1" applyBorder="1" applyAlignment="1">
      <alignment horizontal="center"/>
    </xf>
    <xf numFmtId="49" fontId="17" fillId="0" borderId="0" xfId="812" applyNumberFormat="1" applyFont="1" applyBorder="1" applyAlignment="1">
      <alignment horizontal="center"/>
    </xf>
    <xf numFmtId="168" fontId="17" fillId="0" borderId="0" xfId="812" applyNumberFormat="1" applyFont="1" applyBorder="1" applyAlignment="1">
      <alignment horizontal="right"/>
    </xf>
    <xf numFmtId="49" fontId="17" fillId="0" borderId="0" xfId="812" applyNumberFormat="1" applyFont="1" applyBorder="1"/>
    <xf numFmtId="1" fontId="17" fillId="0" borderId="0" xfId="812" applyNumberFormat="1" applyFont="1" applyBorder="1"/>
    <xf numFmtId="0" fontId="37" fillId="0" borderId="0" xfId="812" applyFont="1" applyBorder="1"/>
    <xf numFmtId="49" fontId="17" fillId="0" borderId="0" xfId="812" applyNumberFormat="1" applyFont="1"/>
    <xf numFmtId="168" fontId="17" fillId="0" borderId="0" xfId="812" applyNumberFormat="1" applyFont="1"/>
    <xf numFmtId="168" fontId="17" fillId="0" borderId="0" xfId="812" applyNumberFormat="1" applyFont="1" applyAlignment="1">
      <alignment horizontal="right"/>
    </xf>
    <xf numFmtId="164" fontId="0" fillId="0" borderId="0" xfId="0" applyNumberFormat="1" applyFill="1" applyAlignment="1" applyProtection="1">
      <alignment horizontal="center" vertical="center"/>
      <protection locked="0"/>
    </xf>
    <xf numFmtId="0" fontId="0" fillId="0" borderId="0" xfId="0" applyFill="1" applyAlignment="1" applyProtection="1">
      <alignment horizontal="left" vertical="center" wrapText="1"/>
      <protection locked="0"/>
    </xf>
    <xf numFmtId="0" fontId="38" fillId="0" borderId="0" xfId="0" applyFont="1" applyFill="1" applyAlignment="1" applyProtection="1">
      <alignment horizontal="left" vertical="center"/>
      <protection locked="0"/>
    </xf>
    <xf numFmtId="0" fontId="0" fillId="0" borderId="0" xfId="0" applyFill="1" applyAlignment="1" applyProtection="1">
      <alignment horizontal="center" vertical="center" wrapText="1"/>
      <protection locked="0"/>
    </xf>
    <xf numFmtId="166" fontId="0" fillId="0" borderId="0" xfId="0" applyNumberFormat="1" applyFill="1" applyAlignment="1" applyProtection="1">
      <alignment vertical="center"/>
      <protection locked="0"/>
    </xf>
    <xf numFmtId="4" fontId="0" fillId="0" borderId="0" xfId="0" applyNumberFormat="1" applyFill="1" applyAlignment="1" applyProtection="1">
      <alignment horizontal="right" vertical="center"/>
      <protection locked="0"/>
    </xf>
    <xf numFmtId="0" fontId="0" fillId="0" borderId="0" xfId="0" applyFont="1" applyFill="1" applyAlignment="1" applyProtection="1">
      <alignment horizontal="left" vertical="center"/>
      <protection locked="0"/>
    </xf>
    <xf numFmtId="164" fontId="0" fillId="11" borderId="0" xfId="0" applyNumberFormat="1" applyFill="1" applyAlignment="1" applyProtection="1">
      <alignment horizontal="center" vertical="center"/>
      <protection locked="0"/>
    </xf>
    <xf numFmtId="0" fontId="0" fillId="11" borderId="0" xfId="0" applyFill="1" applyAlignment="1" applyProtection="1">
      <alignment horizontal="left" vertical="center" wrapText="1"/>
      <protection locked="0"/>
    </xf>
    <xf numFmtId="0" fontId="38" fillId="11" borderId="0" xfId="0" applyFont="1" applyFill="1" applyAlignment="1" applyProtection="1">
      <alignment horizontal="left" vertical="center"/>
      <protection locked="0"/>
    </xf>
    <xf numFmtId="0" fontId="0" fillId="11" borderId="0" xfId="0" applyFill="1" applyAlignment="1" applyProtection="1">
      <alignment horizontal="center" vertical="center" wrapText="1"/>
      <protection locked="0"/>
    </xf>
    <xf numFmtId="166" fontId="0" fillId="11" borderId="0" xfId="0" applyNumberFormat="1" applyFill="1" applyAlignment="1" applyProtection="1">
      <alignment vertical="center"/>
      <protection locked="0"/>
    </xf>
    <xf numFmtId="4" fontId="0" fillId="11" borderId="0" xfId="0" applyNumberFormat="1" applyFill="1" applyAlignment="1" applyProtection="1">
      <alignment horizontal="right" vertical="center"/>
      <protection locked="0"/>
    </xf>
    <xf numFmtId="0" fontId="0" fillId="11" borderId="0" xfId="0" applyFont="1" applyFill="1" applyAlignment="1" applyProtection="1">
      <alignment horizontal="left" vertical="center"/>
      <protection locked="0"/>
    </xf>
    <xf numFmtId="0" fontId="8" fillId="0" borderId="0" xfId="815" applyFont="1"/>
    <xf numFmtId="4" fontId="8" fillId="0" borderId="0" xfId="815" applyNumberFormat="1" applyFont="1"/>
    <xf numFmtId="166" fontId="8" fillId="0" borderId="0" xfId="815" applyNumberFormat="1" applyFont="1"/>
    <xf numFmtId="166" fontId="13" fillId="0" borderId="0" xfId="816" applyNumberFormat="1" applyFont="1"/>
    <xf numFmtId="0" fontId="13" fillId="0" borderId="0" xfId="816" applyFont="1"/>
    <xf numFmtId="165" fontId="0" fillId="11" borderId="0" xfId="0" applyNumberFormat="1" applyFill="1" applyAlignment="1" applyProtection="1">
      <alignment horizontal="right" vertical="center"/>
      <protection locked="0"/>
    </xf>
    <xf numFmtId="167" fontId="0" fillId="11" borderId="0" xfId="0" applyNumberFormat="1" applyFill="1" applyAlignment="1" applyProtection="1">
      <alignment horizontal="right" vertical="center"/>
      <protection locked="0"/>
    </xf>
    <xf numFmtId="187" fontId="39" fillId="0" borderId="32" xfId="0" applyNumberFormat="1" applyFont="1" applyBorder="1" applyAlignment="1">
      <alignment horizontal="right" vertical="top"/>
    </xf>
    <xf numFmtId="188" fontId="39" fillId="0" borderId="32" xfId="0" applyNumberFormat="1" applyFont="1" applyBorder="1" applyAlignment="1">
      <alignment horizontal="right" vertical="top"/>
    </xf>
    <xf numFmtId="49" fontId="4" fillId="0" borderId="0" xfId="3" applyNumberFormat="1" applyFont="1" applyFill="1" applyAlignment="1">
      <alignment horizontal="right" wrapText="1"/>
    </xf>
    <xf numFmtId="0" fontId="4" fillId="0" borderId="0" xfId="3" applyFont="1" applyFill="1" applyAlignment="1">
      <alignment horizontal="left" wrapText="1"/>
    </xf>
    <xf numFmtId="0" fontId="40" fillId="0" borderId="3" xfId="1" applyFont="1" applyFill="1" applyBorder="1" applyAlignment="1">
      <alignment horizontal="left" vertical="top" wrapText="1"/>
      <protection locked="0"/>
    </xf>
    <xf numFmtId="0" fontId="41" fillId="0" borderId="0" xfId="3" applyFont="1" applyFill="1" applyAlignment="1">
      <alignment horizontal="left" wrapText="1"/>
    </xf>
    <xf numFmtId="187" fontId="39" fillId="0" borderId="32" xfId="0" applyNumberFormat="1" applyFont="1" applyFill="1" applyBorder="1" applyAlignment="1">
      <alignment horizontal="right" vertical="top"/>
    </xf>
    <xf numFmtId="188" fontId="39" fillId="0" borderId="32" xfId="0" applyNumberFormat="1" applyFont="1" applyFill="1" applyBorder="1" applyAlignment="1">
      <alignment horizontal="right" vertical="top"/>
    </xf>
    <xf numFmtId="0" fontId="5" fillId="11" borderId="0" xfId="0" applyNumberFormat="1" applyFont="1" applyFill="1" applyAlignment="1" applyProtection="1">
      <alignment horizontal="left" wrapText="1"/>
      <protection locked="0"/>
    </xf>
    <xf numFmtId="0" fontId="5" fillId="11" borderId="0" xfId="0" applyFont="1" applyFill="1" applyAlignment="1" applyProtection="1">
      <alignment horizontal="left" wrapText="1"/>
      <protection locked="0"/>
    </xf>
    <xf numFmtId="0" fontId="5" fillId="11" borderId="0" xfId="0" applyFont="1" applyFill="1" applyAlignment="1" applyProtection="1">
      <alignment horizontal="center" wrapText="1"/>
      <protection locked="0"/>
    </xf>
    <xf numFmtId="190" fontId="5" fillId="11" borderId="0" xfId="0" applyNumberFormat="1" applyFont="1" applyFill="1" applyAlignment="1" applyProtection="1">
      <alignment horizontal="right"/>
      <protection locked="0"/>
    </xf>
    <xf numFmtId="4" fontId="5" fillId="11" borderId="0" xfId="0" applyNumberFormat="1" applyFont="1" applyFill="1" applyAlignment="1" applyProtection="1">
      <alignment horizontal="right"/>
    </xf>
    <xf numFmtId="0" fontId="11" fillId="11" borderId="33" xfId="0" applyFont="1" applyFill="1" applyBorder="1" applyAlignment="1" applyProtection="1">
      <alignment horizontal="center" vertical="center" wrapText="1"/>
      <protection locked="0"/>
    </xf>
    <xf numFmtId="0" fontId="11" fillId="11" borderId="33" xfId="0" applyFont="1" applyFill="1" applyBorder="1" applyAlignment="1" applyProtection="1">
      <alignment horizontal="left" vertical="center" wrapText="1"/>
      <protection locked="0"/>
    </xf>
    <xf numFmtId="190" fontId="11" fillId="11" borderId="33" xfId="0" applyNumberFormat="1" applyFont="1" applyFill="1" applyBorder="1" applyAlignment="1" applyProtection="1">
      <alignment horizontal="right" vertical="center"/>
      <protection locked="0"/>
    </xf>
    <xf numFmtId="4" fontId="11" fillId="11" borderId="33" xfId="0" applyNumberFormat="1" applyFont="1" applyFill="1" applyBorder="1" applyAlignment="1" applyProtection="1">
      <alignment horizontal="right" vertical="center"/>
    </xf>
    <xf numFmtId="49" fontId="43" fillId="0" borderId="0" xfId="817" applyNumberFormat="1" applyFont="1" applyFill="1" applyAlignment="1"/>
    <xf numFmtId="191" fontId="43" fillId="0" borderId="0" xfId="817" applyNumberFormat="1" applyFont="1" applyFill="1" applyBorder="1" applyAlignment="1"/>
    <xf numFmtId="189" fontId="43" fillId="0" borderId="0" xfId="817" applyNumberFormat="1" applyFont="1" applyFill="1" applyAlignment="1"/>
    <xf numFmtId="4" fontId="11" fillId="0" borderId="33" xfId="0" applyNumberFormat="1" applyFont="1" applyFill="1" applyBorder="1" applyAlignment="1" applyProtection="1">
      <alignment horizontal="right" vertical="center"/>
    </xf>
    <xf numFmtId="0" fontId="18" fillId="0" borderId="26" xfId="814" applyNumberFormat="1" applyFont="1" applyFill="1" applyBorder="1" applyAlignment="1">
      <alignment horizontal="left" vertical="top" wrapText="1"/>
    </xf>
    <xf numFmtId="0" fontId="18" fillId="0" borderId="27" xfId="814" applyNumberFormat="1" applyFont="1" applyFill="1" applyBorder="1" applyAlignment="1">
      <alignment horizontal="left" vertical="top" wrapText="1"/>
    </xf>
    <xf numFmtId="0" fontId="18" fillId="0" borderId="28" xfId="814" applyNumberFormat="1" applyFont="1" applyFill="1" applyBorder="1" applyAlignment="1">
      <alignment horizontal="left" vertical="top" wrapText="1"/>
    </xf>
    <xf numFmtId="0" fontId="18" fillId="0" borderId="21" xfId="814" applyNumberFormat="1" applyFont="1" applyFill="1" applyBorder="1" applyAlignment="1">
      <alignment horizontal="left" vertical="top" wrapText="1"/>
    </xf>
    <xf numFmtId="0" fontId="18" fillId="0" borderId="22" xfId="814" applyNumberFormat="1" applyFont="1" applyFill="1" applyBorder="1" applyAlignment="1">
      <alignment horizontal="left" vertical="top" wrapText="1"/>
    </xf>
    <xf numFmtId="0" fontId="18" fillId="0" borderId="23" xfId="814" applyNumberFormat="1" applyFont="1" applyFill="1" applyBorder="1" applyAlignment="1">
      <alignment horizontal="left" vertical="top" wrapText="1"/>
    </xf>
    <xf numFmtId="0" fontId="18" fillId="0" borderId="24" xfId="814" applyNumberFormat="1" applyFont="1" applyFill="1" applyBorder="1" applyAlignment="1">
      <alignment horizontal="left" vertical="top" wrapText="1"/>
    </xf>
    <xf numFmtId="0" fontId="18" fillId="0" borderId="5" xfId="814" applyNumberFormat="1" applyFont="1" applyFill="1" applyBorder="1" applyAlignment="1">
      <alignment horizontal="left" vertical="top" wrapText="1"/>
    </xf>
    <xf numFmtId="0" fontId="18" fillId="0" borderId="25" xfId="814" applyNumberFormat="1" applyFont="1" applyFill="1" applyBorder="1" applyAlignment="1">
      <alignment horizontal="left" vertical="top" wrapText="1"/>
    </xf>
    <xf numFmtId="0" fontId="15" fillId="0" borderId="29" xfId="4" applyNumberFormat="1" applyFont="1" applyFill="1" applyBorder="1" applyAlignment="1">
      <alignment horizontal="left" wrapText="1"/>
    </xf>
    <xf numFmtId="0" fontId="15" fillId="0" borderId="30" xfId="4" applyNumberFormat="1" applyFont="1" applyFill="1" applyBorder="1" applyAlignment="1">
      <alignment horizontal="left" wrapText="1"/>
    </xf>
    <xf numFmtId="0" fontId="15" fillId="0" borderId="31" xfId="4" applyNumberFormat="1" applyFont="1" applyFill="1" applyBorder="1" applyAlignment="1">
      <alignment horizontal="left" wrapText="1"/>
    </xf>
  </cellXfs>
  <cellStyles count="818">
    <cellStyle name="_08_4914_006_02_09_51_Výkaz výměr_2010-05" xfId="5"/>
    <cellStyle name="_5230_RD Kunratice - sklípek_rozpočet" xfId="6"/>
    <cellStyle name="_5230_RD Kunratice - sklípek_rozpočet_002_08_4914_002_01_09_17_002Technicka_specifikace_2etapa" xfId="7"/>
    <cellStyle name="_5230_RD Kunratice - sklípek_rozpočet_002_08_4914_002_01_09_17_002Technicka_specifikace_2etapa_rozpočet_" xfId="8"/>
    <cellStyle name="_5230_RD Kunratice - sklípek_rozpočet_002_08_4914_002_01_09_17_002Technicka_specifikace_2etapa_SO 100 kom_Soupis prací" xfId="9"/>
    <cellStyle name="_5230_RD Kunratice - sklípek_rozpočet_002_08_4914_002_01_09_17_002Technicka_specifikace_2etapa_SO 101 provizorní DZ" xfId="10"/>
    <cellStyle name="_5230_RD Kunratice - sklípek_rozpočet_002_08_4914_002_01_09_17_002Technicka_specifikace_2etapa_SO 200" xfId="11"/>
    <cellStyle name="_5230_RD Kunratice - sklípek_rozpočet_002_08_4914_002_01_09_17_002Technicka_specifikace_2etapa_Soupis prací_SO400 xls" xfId="12"/>
    <cellStyle name="_5230_RD Kunratice - sklípek_rozpočet_09_bur_kanali" xfId="13"/>
    <cellStyle name="_5230_RD Kunratice - sklípek_rozpočet_09_bur_kanali_rozpočet_" xfId="14"/>
    <cellStyle name="_5230_RD Kunratice - sklípek_rozpočet_09_bur_kanali_SO 100 kom_Soupis prací" xfId="15"/>
    <cellStyle name="_5230_RD Kunratice - sklípek_rozpočet_09_bur_kanali_SO 101 provizorní DZ" xfId="16"/>
    <cellStyle name="_5230_RD Kunratice - sklípek_rozpočet_09_bur_kanali_SO 200" xfId="17"/>
    <cellStyle name="_5230_RD Kunratice - sklípek_rozpočet_09_bur_kanali_Soupis prací_SO400 xls" xfId="18"/>
    <cellStyle name="_5230_RD Kunratice - sklípek_rozpočet_09_bur_podlažní_vestavby" xfId="19"/>
    <cellStyle name="_5230_RD Kunratice - sklípek_rozpočet_09_bur_podlažní_vestavby_rozpočet_" xfId="20"/>
    <cellStyle name="_5230_RD Kunratice - sklípek_rozpočet_09_bur_podlažní_vestavby_SO 100 kom_Soupis prací" xfId="21"/>
    <cellStyle name="_5230_RD Kunratice - sklípek_rozpočet_09_bur_podlažní_vestavby_SO 101 provizorní DZ" xfId="22"/>
    <cellStyle name="_5230_RD Kunratice - sklípek_rozpočet_09_bur_podlažní_vestavby_SO 200" xfId="23"/>
    <cellStyle name="_5230_RD Kunratice - sklípek_rozpočet_09_bur_podlažní_vestavby_Soupis prací_SO400 xls" xfId="24"/>
    <cellStyle name="_5230_RD Kunratice - sklípek_rozpočet_09_buri_malby" xfId="25"/>
    <cellStyle name="_5230_RD Kunratice - sklípek_rozpočet_09_buri_malby_rozpočet_" xfId="26"/>
    <cellStyle name="_5230_RD Kunratice - sklípek_rozpočet_09_buri_malby_SO 100 kom_Soupis prací" xfId="27"/>
    <cellStyle name="_5230_RD Kunratice - sklípek_rozpočet_09_buri_malby_SO 101 provizorní DZ" xfId="28"/>
    <cellStyle name="_5230_RD Kunratice - sklípek_rozpočet_09_buri_malby_SO 200" xfId="29"/>
    <cellStyle name="_5230_RD Kunratice - sklípek_rozpočet_09_buri_malby_Soupis prací_SO400 xls" xfId="30"/>
    <cellStyle name="_5230_RD Kunratice - sklípek_rozpočet_09_buri_regaly" xfId="31"/>
    <cellStyle name="_5230_RD Kunratice - sklípek_rozpočet_09_buri_regaly_rozpočet_" xfId="32"/>
    <cellStyle name="_5230_RD Kunratice - sklípek_rozpočet_09_buri_regaly_SO 100 kom_Soupis prací" xfId="33"/>
    <cellStyle name="_5230_RD Kunratice - sklípek_rozpočet_09_buri_regaly_SO 101 provizorní DZ" xfId="34"/>
    <cellStyle name="_5230_RD Kunratice - sklípek_rozpočet_09_buri_regaly_SO 200" xfId="35"/>
    <cellStyle name="_5230_RD Kunratice - sklípek_rozpočet_09_buri_regaly_Soupis prací_SO400 xls" xfId="36"/>
    <cellStyle name="_5230_RD Kunratice - sklípek_rozpočet_09-13-zbytek" xfId="37"/>
    <cellStyle name="_5230_RD Kunratice - sklípek_rozpočet_09-13-zbytek_rozpočet_" xfId="38"/>
    <cellStyle name="_5230_RD Kunratice - sklípek_rozpočet_09-13-zbytek_SO 100 kom_Soupis prací" xfId="39"/>
    <cellStyle name="_5230_RD Kunratice - sklípek_rozpočet_09-13-zbytek_SO 101 provizorní DZ" xfId="40"/>
    <cellStyle name="_5230_RD Kunratice - sklípek_rozpočet_09-13-zbytek_SO 200" xfId="41"/>
    <cellStyle name="_5230_RD Kunratice - sklípek_rozpočet_09-13-zbytek_Soupis prací_SO400 xls" xfId="42"/>
    <cellStyle name="_5230_RD Kunratice - sklípek_rozpočet_09-17" xfId="43"/>
    <cellStyle name="_5230_RD Kunratice - sklípek_rozpočet_09-17_rozpočet_" xfId="44"/>
    <cellStyle name="_5230_RD Kunratice - sklípek_rozpočet_09-17_SO 100 kom_Soupis prací" xfId="45"/>
    <cellStyle name="_5230_RD Kunratice - sklípek_rozpočet_09-17_SO 101 provizorní DZ" xfId="46"/>
    <cellStyle name="_5230_RD Kunratice - sklípek_rozpočet_09-17_SO 200" xfId="47"/>
    <cellStyle name="_5230_RD Kunratice - sklípek_rozpočet_09-17_Soupis prací_SO400 xls" xfId="48"/>
    <cellStyle name="_5230_RD Kunratice - sklípek_rozpočet_09-20" xfId="49"/>
    <cellStyle name="_5230_RD Kunratice - sklípek_rozpočet_09-20_rozpočet_" xfId="50"/>
    <cellStyle name="_5230_RD Kunratice - sklípek_rozpočet_09-20_SO 100 kom_Soupis prací" xfId="51"/>
    <cellStyle name="_5230_RD Kunratice - sklípek_rozpočet_09-20_SO 101 provizorní DZ" xfId="52"/>
    <cellStyle name="_5230_RD Kunratice - sklípek_rozpočet_09-20_SO 200" xfId="53"/>
    <cellStyle name="_5230_RD Kunratice - sklípek_rozpočet_09-20_Soupis prací_SO400 xls" xfId="54"/>
    <cellStyle name="_5230_RD Kunratice - sklípek_rozpočet_rozpočet_" xfId="55"/>
    <cellStyle name="_5230_RD Kunratice - sklípek_rozpočet_SO 100 kom_Soupis prací" xfId="56"/>
    <cellStyle name="_5230_RD Kunratice - sklípek_rozpočet_SO 101 provizorní DZ" xfId="57"/>
    <cellStyle name="_5230_RD Kunratice - sklípek_rozpočet_SO 200" xfId="58"/>
    <cellStyle name="_5230_RD Kunratice - sklípek_rozpočet_Soupis prací_SO400 xls" xfId="59"/>
    <cellStyle name="_5253_03_002_EL_Rozpocet" xfId="60"/>
    <cellStyle name="_Dostavba školy Nymburk_Celková rekapitulace" xfId="61"/>
    <cellStyle name="_Dostavba školy Nymburk_Celková rekapitulace_002_08_4914_002_01_09_17_002Technicka_specifikace_2etapa" xfId="62"/>
    <cellStyle name="_Dostavba školy Nymburk_Celková rekapitulace_002_08_4914_002_01_09_17_002Technicka_specifikace_2etapa_rozpočet_" xfId="63"/>
    <cellStyle name="_Dostavba školy Nymburk_Celková rekapitulace_002_08_4914_002_01_09_17_002Technicka_specifikace_2etapa_SO 100 kom_Soupis prací" xfId="64"/>
    <cellStyle name="_Dostavba školy Nymburk_Celková rekapitulace_002_08_4914_002_01_09_17_002Technicka_specifikace_2etapa_SO 101 provizorní DZ" xfId="65"/>
    <cellStyle name="_Dostavba školy Nymburk_Celková rekapitulace_002_08_4914_002_01_09_17_002Technicka_specifikace_2etapa_SO 200" xfId="66"/>
    <cellStyle name="_Dostavba školy Nymburk_Celková rekapitulace_002_08_4914_002_01_09_17_002Technicka_specifikace_2etapa_Soupis prací_SO400 xls" xfId="67"/>
    <cellStyle name="_Dostavba školy Nymburk_Celková rekapitulace_09_bur_kanali" xfId="68"/>
    <cellStyle name="_Dostavba školy Nymburk_Celková rekapitulace_09_bur_kanali_rozpočet_" xfId="69"/>
    <cellStyle name="_Dostavba školy Nymburk_Celková rekapitulace_09_bur_kanali_SO 100 kom_Soupis prací" xfId="70"/>
    <cellStyle name="_Dostavba školy Nymburk_Celková rekapitulace_09_bur_kanali_SO 101 provizorní DZ" xfId="71"/>
    <cellStyle name="_Dostavba školy Nymburk_Celková rekapitulace_09_bur_kanali_SO 200" xfId="72"/>
    <cellStyle name="_Dostavba školy Nymburk_Celková rekapitulace_09_bur_kanali_Soupis prací_SO400 xls" xfId="73"/>
    <cellStyle name="_Dostavba školy Nymburk_Celková rekapitulace_09_bur_podlažní_vestavby" xfId="74"/>
    <cellStyle name="_Dostavba školy Nymburk_Celková rekapitulace_09_bur_podlažní_vestavby_rozpočet_" xfId="75"/>
    <cellStyle name="_Dostavba školy Nymburk_Celková rekapitulace_09_bur_podlažní_vestavby_SO 100 kom_Soupis prací" xfId="76"/>
    <cellStyle name="_Dostavba školy Nymburk_Celková rekapitulace_09_bur_podlažní_vestavby_SO 101 provizorní DZ" xfId="77"/>
    <cellStyle name="_Dostavba školy Nymburk_Celková rekapitulace_09_bur_podlažní_vestavby_SO 200" xfId="78"/>
    <cellStyle name="_Dostavba školy Nymburk_Celková rekapitulace_09_bur_podlažní_vestavby_Soupis prací_SO400 xls" xfId="79"/>
    <cellStyle name="_Dostavba školy Nymburk_Celková rekapitulace_09_buri_malby" xfId="80"/>
    <cellStyle name="_Dostavba školy Nymburk_Celková rekapitulace_09_buri_malby_rozpočet_" xfId="81"/>
    <cellStyle name="_Dostavba školy Nymburk_Celková rekapitulace_09_buri_malby_SO 100 kom_Soupis prací" xfId="82"/>
    <cellStyle name="_Dostavba školy Nymburk_Celková rekapitulace_09_buri_malby_SO 101 provizorní DZ" xfId="83"/>
    <cellStyle name="_Dostavba školy Nymburk_Celková rekapitulace_09_buri_malby_SO 200" xfId="84"/>
    <cellStyle name="_Dostavba školy Nymburk_Celková rekapitulace_09_buri_malby_Soupis prací_SO400 xls" xfId="85"/>
    <cellStyle name="_Dostavba školy Nymburk_Celková rekapitulace_09_buri_regaly" xfId="86"/>
    <cellStyle name="_Dostavba školy Nymburk_Celková rekapitulace_09_buri_regaly_rozpočet_" xfId="87"/>
    <cellStyle name="_Dostavba školy Nymburk_Celková rekapitulace_09_buri_regaly_SO 100 kom_Soupis prací" xfId="88"/>
    <cellStyle name="_Dostavba školy Nymburk_Celková rekapitulace_09_buri_regaly_SO 101 provizorní DZ" xfId="89"/>
    <cellStyle name="_Dostavba školy Nymburk_Celková rekapitulace_09_buri_regaly_SO 200" xfId="90"/>
    <cellStyle name="_Dostavba školy Nymburk_Celková rekapitulace_09_buri_regaly_Soupis prací_SO400 xls" xfId="91"/>
    <cellStyle name="_Dostavba školy Nymburk_Celková rekapitulace_09-13-zbytek" xfId="92"/>
    <cellStyle name="_Dostavba školy Nymburk_Celková rekapitulace_09-13-zbytek_rozpočet_" xfId="93"/>
    <cellStyle name="_Dostavba školy Nymburk_Celková rekapitulace_09-13-zbytek_SO 100 kom_Soupis prací" xfId="94"/>
    <cellStyle name="_Dostavba školy Nymburk_Celková rekapitulace_09-13-zbytek_SO 101 provizorní DZ" xfId="95"/>
    <cellStyle name="_Dostavba školy Nymburk_Celková rekapitulace_09-13-zbytek_SO 200" xfId="96"/>
    <cellStyle name="_Dostavba školy Nymburk_Celková rekapitulace_09-13-zbytek_Soupis prací_SO400 xls" xfId="97"/>
    <cellStyle name="_Dostavba školy Nymburk_Celková rekapitulace_09-17" xfId="98"/>
    <cellStyle name="_Dostavba školy Nymburk_Celková rekapitulace_09-17_rozpočet_" xfId="99"/>
    <cellStyle name="_Dostavba školy Nymburk_Celková rekapitulace_09-17_SO 100 kom_Soupis prací" xfId="100"/>
    <cellStyle name="_Dostavba školy Nymburk_Celková rekapitulace_09-17_SO 101 provizorní DZ" xfId="101"/>
    <cellStyle name="_Dostavba školy Nymburk_Celková rekapitulace_09-17_SO 200" xfId="102"/>
    <cellStyle name="_Dostavba školy Nymburk_Celková rekapitulace_09-17_Soupis prací_SO400 xls" xfId="103"/>
    <cellStyle name="_Dostavba školy Nymburk_Celková rekapitulace_09-20" xfId="104"/>
    <cellStyle name="_Dostavba školy Nymburk_Celková rekapitulace_09-20_rozpočet_" xfId="105"/>
    <cellStyle name="_Dostavba školy Nymburk_Celková rekapitulace_09-20_SO 100 kom_Soupis prací" xfId="106"/>
    <cellStyle name="_Dostavba školy Nymburk_Celková rekapitulace_09-20_SO 101 provizorní DZ" xfId="107"/>
    <cellStyle name="_Dostavba školy Nymburk_Celková rekapitulace_09-20_SO 200" xfId="108"/>
    <cellStyle name="_Dostavba školy Nymburk_Celková rekapitulace_09-20_Soupis prací_SO400 xls" xfId="109"/>
    <cellStyle name="_Dostavba školy Nymburk_Celková rekapitulace_rozpočet_" xfId="110"/>
    <cellStyle name="_Dostavba školy Nymburk_Celková rekapitulace_SO 05 interiér propočet" xfId="111"/>
    <cellStyle name="_Dostavba školy Nymburk_Celková rekapitulace_SO 05 interiér propočet_rozpočet_" xfId="112"/>
    <cellStyle name="_Dostavba školy Nymburk_Celková rekapitulace_SO 05 interiér propočet_SO 100 kom_Soupis prací" xfId="113"/>
    <cellStyle name="_Dostavba školy Nymburk_Celková rekapitulace_SO 05 interiér propočet_SO 101 provizorní DZ" xfId="114"/>
    <cellStyle name="_Dostavba školy Nymburk_Celková rekapitulace_SO 05 interiér propočet_SO 200" xfId="115"/>
    <cellStyle name="_Dostavba školy Nymburk_Celková rekapitulace_SO 05 interiér propočet_Soupis prací_SO400 xls" xfId="116"/>
    <cellStyle name="_Dostavba školy Nymburk_Celková rekapitulace_SO 05 střecha propočet" xfId="117"/>
    <cellStyle name="_Dostavba školy Nymburk_Celková rekapitulace_SO 05 střecha propočet_rozpočet_" xfId="118"/>
    <cellStyle name="_Dostavba školy Nymburk_Celková rekapitulace_SO 05 střecha propočet_SO 100 kom_Soupis prací" xfId="119"/>
    <cellStyle name="_Dostavba školy Nymburk_Celková rekapitulace_SO 05 střecha propočet_SO 101 provizorní DZ" xfId="120"/>
    <cellStyle name="_Dostavba školy Nymburk_Celková rekapitulace_SO 05 střecha propočet_SO 200" xfId="121"/>
    <cellStyle name="_Dostavba školy Nymburk_Celková rekapitulace_SO 05 střecha propočet_Soupis prací_SO400 xls" xfId="122"/>
    <cellStyle name="_Dostavba školy Nymburk_Celková rekapitulace_SO 05 vzduchové sanační úpravy propočet" xfId="123"/>
    <cellStyle name="_Dostavba školy Nymburk_Celková rekapitulace_SO 05 vzduchové sanační úpravy propočet_rozpočet_" xfId="124"/>
    <cellStyle name="_Dostavba školy Nymburk_Celková rekapitulace_SO 05 vzduchové sanační úpravy propočet_SO 100 kom_Soupis prací" xfId="125"/>
    <cellStyle name="_Dostavba školy Nymburk_Celková rekapitulace_SO 05 vzduchové sanační úpravy propočet_SO 101 provizorní DZ" xfId="126"/>
    <cellStyle name="_Dostavba školy Nymburk_Celková rekapitulace_SO 05 vzduchové sanační úpravy propočet_SO 200" xfId="127"/>
    <cellStyle name="_Dostavba školy Nymburk_Celková rekapitulace_SO 05 vzduchové sanační úpravy propočet_Soupis prací_SO400 xls" xfId="128"/>
    <cellStyle name="_Dostavba školy Nymburk_Celková rekapitulace_SO 100 kom_Soupis prací" xfId="129"/>
    <cellStyle name="_Dostavba školy Nymburk_Celková rekapitulace_SO 101 provizorní DZ" xfId="130"/>
    <cellStyle name="_Dostavba školy Nymburk_Celková rekapitulace_SO 200" xfId="131"/>
    <cellStyle name="_Dostavba školy Nymburk_Celková rekapitulace_Soupis prací_SO400 xls" xfId="132"/>
    <cellStyle name="_Ladronka_2_VV-DVD_kontrola_FINAL" xfId="133"/>
    <cellStyle name="_Ladronka_2_VV-DVD_kontrola_FINAL_002_08_4914_002_01_09_17_002Technicka_specifikace_2etapa" xfId="134"/>
    <cellStyle name="_Ladronka_2_VV-DVD_kontrola_FINAL_002_08_4914_002_01_09_17_002Technicka_specifikace_2etapa_rozpočet_" xfId="135"/>
    <cellStyle name="_Ladronka_2_VV-DVD_kontrola_FINAL_002_08_4914_002_01_09_17_002Technicka_specifikace_2etapa_rozpočet__6468_SO5_Kanceláře_po_KFC_2_NP_VV" xfId="136"/>
    <cellStyle name="_Ladronka_2_VV-DVD_kontrola_FINAL_002_08_4914_002_01_09_17_002Technicka_specifikace_2etapa_SO 100 kom_Soupis prací" xfId="137"/>
    <cellStyle name="_Ladronka_2_VV-DVD_kontrola_FINAL_002_08_4914_002_01_09_17_002Technicka_specifikace_2etapa_SO 100 kom_Soupis prací_6468_SO5_Kanceláře_po_KFC_2_NP_VV" xfId="138"/>
    <cellStyle name="_Ladronka_2_VV-DVD_kontrola_FINAL_002_08_4914_002_01_09_17_002Technicka_specifikace_2etapa_SO 101 provizorní DZ" xfId="139"/>
    <cellStyle name="_Ladronka_2_VV-DVD_kontrola_FINAL_002_08_4914_002_01_09_17_002Technicka_specifikace_2etapa_SO 101 provizorní DZ_6468_SO5_Kanceláře_po_KFC_2_NP_VV" xfId="140"/>
    <cellStyle name="_Ladronka_2_VV-DVD_kontrola_FINAL_002_08_4914_002_01_09_17_002Technicka_specifikace_2etapa_SO 200" xfId="141"/>
    <cellStyle name="_Ladronka_2_VV-DVD_kontrola_FINAL_002_08_4914_002_01_09_17_002Technicka_specifikace_2etapa_SO 200_6468_SO5_Kanceláře_po_KFC_2_NP_VV" xfId="142"/>
    <cellStyle name="_Ladronka_2_VV-DVD_kontrola_FINAL_002_08_4914_002_01_09_17_002Technicka_specifikace_2etapa_Soupis prací_SO400 xls" xfId="143"/>
    <cellStyle name="_Ladronka_2_VV-DVD_kontrola_FINAL_002_08_4914_002_01_09_17_002Technicka_specifikace_2etapa_Soupis prací_SO400 xls_6468_SO5_Kanceláře_po_KFC_2_NP_VV" xfId="144"/>
    <cellStyle name="_Ladronka_2_VV-DVD_kontrola_FINAL_09-13-zbytek" xfId="145"/>
    <cellStyle name="_Ladronka_2_VV-DVD_kontrola_FINAL_09-13-zbytek_rozpočet_" xfId="146"/>
    <cellStyle name="_Ladronka_2_VV-DVD_kontrola_FINAL_09-13-zbytek_rozpočet__6468_SO5_Kanceláře_po_KFC_2_NP_VV" xfId="147"/>
    <cellStyle name="_Ladronka_2_VV-DVD_kontrola_FINAL_09-13-zbytek_SO 100 kom_Soupis prací" xfId="148"/>
    <cellStyle name="_Ladronka_2_VV-DVD_kontrola_FINAL_09-13-zbytek_SO 100 kom_Soupis prací_6468_SO5_Kanceláře_po_KFC_2_NP_VV" xfId="149"/>
    <cellStyle name="_Ladronka_2_VV-DVD_kontrola_FINAL_09-13-zbytek_SO 101 provizorní DZ" xfId="150"/>
    <cellStyle name="_Ladronka_2_VV-DVD_kontrola_FINAL_09-13-zbytek_SO 101 provizorní DZ_6468_SO5_Kanceláře_po_KFC_2_NP_VV" xfId="151"/>
    <cellStyle name="_Ladronka_2_VV-DVD_kontrola_FINAL_09-13-zbytek_SO 200" xfId="152"/>
    <cellStyle name="_Ladronka_2_VV-DVD_kontrola_FINAL_09-13-zbytek_SO 200_6468_SO5_Kanceláře_po_KFC_2_NP_VV" xfId="153"/>
    <cellStyle name="_Ladronka_2_VV-DVD_kontrola_FINAL_09-13-zbytek_Soupis prací_SO400 xls" xfId="154"/>
    <cellStyle name="_Ladronka_2_VV-DVD_kontrola_FINAL_09-13-zbytek_Soupis prací_SO400 xls_6468_SO5_Kanceláře_po_KFC_2_NP_VV" xfId="155"/>
    <cellStyle name="_Ladronka_2_VV-DVD_kontrola_FINAL_09-17" xfId="156"/>
    <cellStyle name="_Ladronka_2_VV-DVD_kontrola_FINAL_09-17_rozpočet_" xfId="157"/>
    <cellStyle name="_Ladronka_2_VV-DVD_kontrola_FINAL_09-17_rozpočet__6468_SO5_Kanceláře_po_KFC_2_NP_VV" xfId="158"/>
    <cellStyle name="_Ladronka_2_VV-DVD_kontrola_FINAL_09-17_SO 100 kom_Soupis prací" xfId="159"/>
    <cellStyle name="_Ladronka_2_VV-DVD_kontrola_FINAL_09-17_SO 100 kom_Soupis prací_6468_SO5_Kanceláře_po_KFC_2_NP_VV" xfId="160"/>
    <cellStyle name="_Ladronka_2_VV-DVD_kontrola_FINAL_09-17_SO 101 provizorní DZ" xfId="161"/>
    <cellStyle name="_Ladronka_2_VV-DVD_kontrola_FINAL_09-17_SO 101 provizorní DZ_6468_SO5_Kanceláře_po_KFC_2_NP_VV" xfId="162"/>
    <cellStyle name="_Ladronka_2_VV-DVD_kontrola_FINAL_09-17_SO 200" xfId="163"/>
    <cellStyle name="_Ladronka_2_VV-DVD_kontrola_FINAL_09-17_SO 200_6468_SO5_Kanceláře_po_KFC_2_NP_VV" xfId="164"/>
    <cellStyle name="_Ladronka_2_VV-DVD_kontrola_FINAL_09-17_Soupis prací_SO400 xls" xfId="165"/>
    <cellStyle name="_Ladronka_2_VV-DVD_kontrola_FINAL_09-17_Soupis prací_SO400 xls_6468_SO5_Kanceláře_po_KFC_2_NP_VV" xfId="166"/>
    <cellStyle name="_Ladronka_2_VV-DVD_kontrola_FINAL_SO 05 interiér propočet" xfId="167"/>
    <cellStyle name="_Ladronka_2_VV-DVD_kontrola_FINAL_SO 05 interiér propočet_rozpočet_" xfId="168"/>
    <cellStyle name="_Ladronka_2_VV-DVD_kontrola_FINAL_SO 05 interiér propočet_rozpočet__6468_SO5_Kanceláře_po_KFC_2_NP_VV" xfId="169"/>
    <cellStyle name="_Ladronka_2_VV-DVD_kontrola_FINAL_SO 05 interiér propočet_SO 100 kom_Soupis prací" xfId="170"/>
    <cellStyle name="_Ladronka_2_VV-DVD_kontrola_FINAL_SO 05 interiér propočet_SO 100 kom_Soupis prací_6468_SO5_Kanceláře_po_KFC_2_NP_VV" xfId="171"/>
    <cellStyle name="_Ladronka_2_VV-DVD_kontrola_FINAL_SO 05 interiér propočet_SO 101 provizorní DZ" xfId="172"/>
    <cellStyle name="_Ladronka_2_VV-DVD_kontrola_FINAL_SO 05 interiér propočet_SO 101 provizorní DZ_6468_SO5_Kanceláře_po_KFC_2_NP_VV" xfId="173"/>
    <cellStyle name="_Ladronka_2_VV-DVD_kontrola_FINAL_SO 05 interiér propočet_SO 200" xfId="174"/>
    <cellStyle name="_Ladronka_2_VV-DVD_kontrola_FINAL_SO 05 interiér propočet_SO 200_6468_SO5_Kanceláře_po_KFC_2_NP_VV" xfId="175"/>
    <cellStyle name="_Ladronka_2_VV-DVD_kontrola_FINAL_SO 05 interiér propočet_Soupis prací_SO400 xls" xfId="176"/>
    <cellStyle name="_Ladronka_2_VV-DVD_kontrola_FINAL_SO 05 interiér propočet_Soupis prací_SO400 xls_6468_SO5_Kanceláře_po_KFC_2_NP_VV" xfId="177"/>
    <cellStyle name="_Ladronka_2_VV-DVD_kontrola_FINAL_SO 05 střecha propočet" xfId="178"/>
    <cellStyle name="_Ladronka_2_VV-DVD_kontrola_FINAL_SO 05 střecha propočet_rozpočet_" xfId="179"/>
    <cellStyle name="_Ladronka_2_VV-DVD_kontrola_FINAL_SO 05 střecha propočet_rozpočet__6468_SO5_Kanceláře_po_KFC_2_NP_VV" xfId="180"/>
    <cellStyle name="_Ladronka_2_VV-DVD_kontrola_FINAL_SO 05 střecha propočet_SO 100 kom_Soupis prací" xfId="181"/>
    <cellStyle name="_Ladronka_2_VV-DVD_kontrola_FINAL_SO 05 střecha propočet_SO 100 kom_Soupis prací_6468_SO5_Kanceláře_po_KFC_2_NP_VV" xfId="182"/>
    <cellStyle name="_Ladronka_2_VV-DVD_kontrola_FINAL_SO 05 střecha propočet_SO 101 provizorní DZ" xfId="183"/>
    <cellStyle name="_Ladronka_2_VV-DVD_kontrola_FINAL_SO 05 střecha propočet_SO 101 provizorní DZ_6468_SO5_Kanceláře_po_KFC_2_NP_VV" xfId="184"/>
    <cellStyle name="_Ladronka_2_VV-DVD_kontrola_FINAL_SO 05 střecha propočet_SO 200" xfId="185"/>
    <cellStyle name="_Ladronka_2_VV-DVD_kontrola_FINAL_SO 05 střecha propočet_SO 200_6468_SO5_Kanceláře_po_KFC_2_NP_VV" xfId="186"/>
    <cellStyle name="_Ladronka_2_VV-DVD_kontrola_FINAL_SO 05 střecha propočet_Soupis prací_SO400 xls" xfId="187"/>
    <cellStyle name="_Ladronka_2_VV-DVD_kontrola_FINAL_SO 05 střecha propočet_Soupis prací_SO400 xls_6468_SO5_Kanceláře_po_KFC_2_NP_VV" xfId="188"/>
    <cellStyle name="_Ladronka_2_VV-DVD_kontrola_FINAL_SO 05 vzduchové sanační úpravy propočet" xfId="189"/>
    <cellStyle name="_Ladronka_2_VV-DVD_kontrola_FINAL_SO 05 vzduchové sanační úpravy propočet_rozpočet_" xfId="190"/>
    <cellStyle name="_Ladronka_2_VV-DVD_kontrola_FINAL_SO 05 vzduchové sanační úpravy propočet_rozpočet__6468_SO5_Kanceláře_po_KFC_2_NP_VV" xfId="191"/>
    <cellStyle name="_Ladronka_2_VV-DVD_kontrola_FINAL_SO 05 vzduchové sanační úpravy propočet_SO 100 kom_Soupis prací" xfId="192"/>
    <cellStyle name="_Ladronka_2_VV-DVD_kontrola_FINAL_SO 05 vzduchové sanační úpravy propočet_SO 100 kom_Soupis prací_6468_SO5_Kanceláře_po_KFC_2_NP_VV" xfId="193"/>
    <cellStyle name="_Ladronka_2_VV-DVD_kontrola_FINAL_SO 05 vzduchové sanační úpravy propočet_SO 101 provizorní DZ" xfId="194"/>
    <cellStyle name="_Ladronka_2_VV-DVD_kontrola_FINAL_SO 05 vzduchové sanační úpravy propočet_SO 101 provizorní DZ_6468_SO5_Kanceláře_po_KFC_2_NP_VV" xfId="195"/>
    <cellStyle name="_Ladronka_2_VV-DVD_kontrola_FINAL_SO 05 vzduchové sanační úpravy propočet_SO 200" xfId="196"/>
    <cellStyle name="_Ladronka_2_VV-DVD_kontrola_FINAL_SO 05 vzduchové sanační úpravy propočet_SO 200_6468_SO5_Kanceláře_po_KFC_2_NP_VV" xfId="197"/>
    <cellStyle name="_Ladronka_2_VV-DVD_kontrola_FINAL_SO 05 vzduchové sanační úpravy propočet_Soupis prací_SO400 xls" xfId="198"/>
    <cellStyle name="_Ladronka_2_VV-DVD_kontrola_FINAL_SO 05 vzduchové sanační úpravy propočet_Soupis prací_SO400 xls_6468_SO5_Kanceláře_po_KFC_2_NP_VV" xfId="199"/>
    <cellStyle name="_PERSONAL" xfId="200"/>
    <cellStyle name="_PERSONAL_002_08_4914_002_01_09_17_002Technicka_specifikace_2etapa" xfId="201"/>
    <cellStyle name="_PERSONAL_002_08_4914_002_01_09_17_002Technicka_specifikace_2etapa_rozpočet_" xfId="202"/>
    <cellStyle name="_PERSONAL_002_08_4914_002_01_09_17_002Technicka_specifikace_2etapa_SO 100 kom_Soupis prací" xfId="203"/>
    <cellStyle name="_PERSONAL_002_08_4914_002_01_09_17_002Technicka_specifikace_2etapa_SO 101 provizorní DZ" xfId="204"/>
    <cellStyle name="_PERSONAL_002_08_4914_002_01_09_17_002Technicka_specifikace_2etapa_SO 200" xfId="205"/>
    <cellStyle name="_PERSONAL_002_08_4914_002_01_09_17_002Technicka_specifikace_2etapa_Soupis prací_SO400 xls" xfId="206"/>
    <cellStyle name="_PERSONAL_09_bur_kanali" xfId="207"/>
    <cellStyle name="_PERSONAL_09_bur_kanali_rozpočet_" xfId="208"/>
    <cellStyle name="_PERSONAL_09_bur_kanali_SO 100 kom_Soupis prací" xfId="209"/>
    <cellStyle name="_PERSONAL_09_bur_kanali_SO 101 provizorní DZ" xfId="210"/>
    <cellStyle name="_PERSONAL_09_bur_kanali_SO 200" xfId="211"/>
    <cellStyle name="_PERSONAL_09_bur_kanali_Soupis prací_SO400 xls" xfId="212"/>
    <cellStyle name="_PERSONAL_09_bur_podlažní_vestavby" xfId="213"/>
    <cellStyle name="_PERSONAL_09_bur_podlažní_vestavby_rozpočet_" xfId="214"/>
    <cellStyle name="_PERSONAL_09_bur_podlažní_vestavby_SO 100 kom_Soupis prací" xfId="215"/>
    <cellStyle name="_PERSONAL_09_bur_podlažní_vestavby_SO 101 provizorní DZ" xfId="216"/>
    <cellStyle name="_PERSONAL_09_bur_podlažní_vestavby_SO 200" xfId="217"/>
    <cellStyle name="_PERSONAL_09_bur_podlažní_vestavby_Soupis prací_SO400 xls" xfId="218"/>
    <cellStyle name="_PERSONAL_09_buri_malby" xfId="219"/>
    <cellStyle name="_PERSONAL_09_buri_malby_rozpočet_" xfId="220"/>
    <cellStyle name="_PERSONAL_09_buri_malby_SO 100 kom_Soupis prací" xfId="221"/>
    <cellStyle name="_PERSONAL_09_buri_malby_SO 101 provizorní DZ" xfId="222"/>
    <cellStyle name="_PERSONAL_09_buri_malby_SO 200" xfId="223"/>
    <cellStyle name="_PERSONAL_09_buri_malby_Soupis prací_SO400 xls" xfId="224"/>
    <cellStyle name="_PERSONAL_09_buri_regaly" xfId="225"/>
    <cellStyle name="_PERSONAL_09_buri_regaly_rozpočet_" xfId="226"/>
    <cellStyle name="_PERSONAL_09_buri_regaly_SO 100 kom_Soupis prací" xfId="227"/>
    <cellStyle name="_PERSONAL_09_buri_regaly_SO 101 provizorní DZ" xfId="228"/>
    <cellStyle name="_PERSONAL_09_buri_regaly_SO 200" xfId="229"/>
    <cellStyle name="_PERSONAL_09_buri_regaly_Soupis prací_SO400 xls" xfId="230"/>
    <cellStyle name="_PERSONAL_09-13-zbytek" xfId="231"/>
    <cellStyle name="_PERSONAL_09-13-zbytek_rozpočet_" xfId="232"/>
    <cellStyle name="_PERSONAL_09-13-zbytek_SO 100 kom_Soupis prací" xfId="233"/>
    <cellStyle name="_PERSONAL_09-13-zbytek_SO 101 provizorní DZ" xfId="234"/>
    <cellStyle name="_PERSONAL_09-13-zbytek_SO 200" xfId="235"/>
    <cellStyle name="_PERSONAL_09-13-zbytek_Soupis prací_SO400 xls" xfId="236"/>
    <cellStyle name="_PERSONAL_09-17" xfId="237"/>
    <cellStyle name="_PERSONAL_09-17_rozpočet_" xfId="238"/>
    <cellStyle name="_PERSONAL_09-17_SO 100 kom_Soupis prací" xfId="239"/>
    <cellStyle name="_PERSONAL_09-17_SO 101 provizorní DZ" xfId="240"/>
    <cellStyle name="_PERSONAL_09-17_SO 200" xfId="241"/>
    <cellStyle name="_PERSONAL_09-17_Soupis prací_SO400 xls" xfId="242"/>
    <cellStyle name="_PERSONAL_09-20" xfId="243"/>
    <cellStyle name="_PERSONAL_09-20_rozpočet_" xfId="244"/>
    <cellStyle name="_PERSONAL_09-20_SO 100 kom_Soupis prací" xfId="245"/>
    <cellStyle name="_PERSONAL_09-20_SO 101 provizorní DZ" xfId="246"/>
    <cellStyle name="_PERSONAL_09-20_SO 200" xfId="247"/>
    <cellStyle name="_PERSONAL_09-20_Soupis prací_SO400 xls" xfId="248"/>
    <cellStyle name="_PERSONAL_1" xfId="249"/>
    <cellStyle name="_PERSONAL_1_002_08_4914_002_01_09_17_002Technicka_specifikace_2etapa" xfId="250"/>
    <cellStyle name="_PERSONAL_1_002_08_4914_002_01_09_17_002Technicka_specifikace_2etapa_rozpočet_" xfId="251"/>
    <cellStyle name="_PERSONAL_1_002_08_4914_002_01_09_17_002Technicka_specifikace_2etapa_SO 100 kom_Soupis prací" xfId="252"/>
    <cellStyle name="_PERSONAL_1_002_08_4914_002_01_09_17_002Technicka_specifikace_2etapa_SO 101 provizorní DZ" xfId="253"/>
    <cellStyle name="_PERSONAL_1_002_08_4914_002_01_09_17_002Technicka_specifikace_2etapa_SO 200" xfId="254"/>
    <cellStyle name="_PERSONAL_1_002_08_4914_002_01_09_17_002Technicka_specifikace_2etapa_Soupis prací_SO400 xls" xfId="255"/>
    <cellStyle name="_PERSONAL_1_09_bur_kanali" xfId="256"/>
    <cellStyle name="_PERSONAL_1_09_bur_kanali_rozpočet_" xfId="257"/>
    <cellStyle name="_PERSONAL_1_09_bur_kanali_SO 100 kom_Soupis prací" xfId="258"/>
    <cellStyle name="_PERSONAL_1_09_bur_kanali_SO 101 provizorní DZ" xfId="259"/>
    <cellStyle name="_PERSONAL_1_09_bur_kanali_SO 200" xfId="260"/>
    <cellStyle name="_PERSONAL_1_09_bur_kanali_Soupis prací_SO400 xls" xfId="261"/>
    <cellStyle name="_PERSONAL_1_09_bur_podlažní_vestavby" xfId="262"/>
    <cellStyle name="_PERSONAL_1_09_bur_podlažní_vestavby_rozpočet_" xfId="263"/>
    <cellStyle name="_PERSONAL_1_09_bur_podlažní_vestavby_SO 100 kom_Soupis prací" xfId="264"/>
    <cellStyle name="_PERSONAL_1_09_bur_podlažní_vestavby_SO 101 provizorní DZ" xfId="265"/>
    <cellStyle name="_PERSONAL_1_09_bur_podlažní_vestavby_SO 200" xfId="266"/>
    <cellStyle name="_PERSONAL_1_09_bur_podlažní_vestavby_Soupis prací_SO400 xls" xfId="267"/>
    <cellStyle name="_PERSONAL_1_09_buri_malby" xfId="268"/>
    <cellStyle name="_PERSONAL_1_09_buri_malby_rozpočet_" xfId="269"/>
    <cellStyle name="_PERSONAL_1_09_buri_malby_SO 100 kom_Soupis prací" xfId="270"/>
    <cellStyle name="_PERSONAL_1_09_buri_malby_SO 101 provizorní DZ" xfId="271"/>
    <cellStyle name="_PERSONAL_1_09_buri_malby_SO 200" xfId="272"/>
    <cellStyle name="_PERSONAL_1_09_buri_malby_Soupis prací_SO400 xls" xfId="273"/>
    <cellStyle name="_PERSONAL_1_09_buri_regaly" xfId="274"/>
    <cellStyle name="_PERSONAL_1_09_buri_regaly_rozpočet_" xfId="275"/>
    <cellStyle name="_PERSONAL_1_09_buri_regaly_SO 100 kom_Soupis prací" xfId="276"/>
    <cellStyle name="_PERSONAL_1_09_buri_regaly_SO 101 provizorní DZ" xfId="277"/>
    <cellStyle name="_PERSONAL_1_09_buri_regaly_SO 200" xfId="278"/>
    <cellStyle name="_PERSONAL_1_09_buri_regaly_Soupis prací_SO400 xls" xfId="279"/>
    <cellStyle name="_PERSONAL_1_09-13-zbytek" xfId="280"/>
    <cellStyle name="_PERSONAL_1_09-13-zbytek_rozpočet_" xfId="281"/>
    <cellStyle name="_PERSONAL_1_09-13-zbytek_SO 100 kom_Soupis prací" xfId="282"/>
    <cellStyle name="_PERSONAL_1_09-13-zbytek_SO 101 provizorní DZ" xfId="283"/>
    <cellStyle name="_PERSONAL_1_09-13-zbytek_SO 200" xfId="284"/>
    <cellStyle name="_PERSONAL_1_09-13-zbytek_Soupis prací_SO400 xls" xfId="285"/>
    <cellStyle name="_PERSONAL_1_09-17" xfId="286"/>
    <cellStyle name="_PERSONAL_1_09-17_rozpočet_" xfId="287"/>
    <cellStyle name="_PERSONAL_1_09-17_SO 100 kom_Soupis prací" xfId="288"/>
    <cellStyle name="_PERSONAL_1_09-17_SO 101 provizorní DZ" xfId="289"/>
    <cellStyle name="_PERSONAL_1_09-17_SO 200" xfId="290"/>
    <cellStyle name="_PERSONAL_1_09-17_Soupis prací_SO400 xls" xfId="291"/>
    <cellStyle name="_PERSONAL_1_09-20" xfId="292"/>
    <cellStyle name="_PERSONAL_1_09-20_rozpočet_" xfId="293"/>
    <cellStyle name="_PERSONAL_1_09-20_SO 100 kom_Soupis prací" xfId="294"/>
    <cellStyle name="_PERSONAL_1_09-20_SO 101 provizorní DZ" xfId="295"/>
    <cellStyle name="_PERSONAL_1_09-20_SO 200" xfId="296"/>
    <cellStyle name="_PERSONAL_1_09-20_Soupis prací_SO400 xls" xfId="297"/>
    <cellStyle name="_PERSONAL_1_rozpočet_" xfId="298"/>
    <cellStyle name="_PERSONAL_1_SO 05 interiér propočet" xfId="299"/>
    <cellStyle name="_PERSONAL_1_SO 05 interiér propočet_rozpočet_" xfId="300"/>
    <cellStyle name="_PERSONAL_1_SO 05 interiér propočet_SO 100 kom_Soupis prací" xfId="301"/>
    <cellStyle name="_PERSONAL_1_SO 05 interiér propočet_SO 101 provizorní DZ" xfId="302"/>
    <cellStyle name="_PERSONAL_1_SO 05 interiér propočet_SO 200" xfId="303"/>
    <cellStyle name="_PERSONAL_1_SO 05 interiér propočet_Soupis prací_SO400 xls" xfId="304"/>
    <cellStyle name="_PERSONAL_1_SO 05 střecha propočet" xfId="305"/>
    <cellStyle name="_PERSONAL_1_SO 05 střecha propočet_rozpočet_" xfId="306"/>
    <cellStyle name="_PERSONAL_1_SO 05 střecha propočet_SO 100 kom_Soupis prací" xfId="307"/>
    <cellStyle name="_PERSONAL_1_SO 05 střecha propočet_SO 101 provizorní DZ" xfId="308"/>
    <cellStyle name="_PERSONAL_1_SO 05 střecha propočet_SO 200" xfId="309"/>
    <cellStyle name="_PERSONAL_1_SO 05 střecha propočet_Soupis prací_SO400 xls" xfId="310"/>
    <cellStyle name="_PERSONAL_1_SO 05 vzduchové sanační úpravy propočet" xfId="311"/>
    <cellStyle name="_PERSONAL_1_SO 05 vzduchové sanační úpravy propočet_rozpočet_" xfId="312"/>
    <cellStyle name="_PERSONAL_1_SO 05 vzduchové sanační úpravy propočet_SO 100 kom_Soupis prací" xfId="313"/>
    <cellStyle name="_PERSONAL_1_SO 05 vzduchové sanační úpravy propočet_SO 101 provizorní DZ" xfId="314"/>
    <cellStyle name="_PERSONAL_1_SO 05 vzduchové sanační úpravy propočet_SO 200" xfId="315"/>
    <cellStyle name="_PERSONAL_1_SO 05 vzduchové sanační úpravy propočet_Soupis prací_SO400 xls" xfId="316"/>
    <cellStyle name="_PERSONAL_1_SO 100 kom_Soupis prací" xfId="317"/>
    <cellStyle name="_PERSONAL_1_SO 101 provizorní DZ" xfId="318"/>
    <cellStyle name="_PERSONAL_1_SO 200" xfId="319"/>
    <cellStyle name="_PERSONAL_1_Soupis prací_SO400 xls" xfId="320"/>
    <cellStyle name="_PERSONAL_rozpočet_" xfId="321"/>
    <cellStyle name="_PERSONAL_SO 05 interiér propočet" xfId="322"/>
    <cellStyle name="_PERSONAL_SO 05 interiér propočet_rozpočet_" xfId="323"/>
    <cellStyle name="_PERSONAL_SO 05 interiér propočet_SO 100 kom_Soupis prací" xfId="324"/>
    <cellStyle name="_PERSONAL_SO 05 interiér propočet_SO 101 provizorní DZ" xfId="325"/>
    <cellStyle name="_PERSONAL_SO 05 interiér propočet_SO 200" xfId="326"/>
    <cellStyle name="_PERSONAL_SO 05 interiér propočet_Soupis prací_SO400 xls" xfId="327"/>
    <cellStyle name="_PERSONAL_SO 05 střecha propočet" xfId="328"/>
    <cellStyle name="_PERSONAL_SO 05 střecha propočet_rozpočet_" xfId="329"/>
    <cellStyle name="_PERSONAL_SO 05 střecha propočet_SO 100 kom_Soupis prací" xfId="330"/>
    <cellStyle name="_PERSONAL_SO 05 střecha propočet_SO 101 provizorní DZ" xfId="331"/>
    <cellStyle name="_PERSONAL_SO 05 střecha propočet_SO 200" xfId="332"/>
    <cellStyle name="_PERSONAL_SO 05 střecha propočet_Soupis prací_SO400 xls" xfId="333"/>
    <cellStyle name="_PERSONAL_SO 05 vzduchové sanační úpravy propočet" xfId="334"/>
    <cellStyle name="_PERSONAL_SO 05 vzduchové sanační úpravy propočet_rozpočet_" xfId="335"/>
    <cellStyle name="_PERSONAL_SO 05 vzduchové sanační úpravy propočet_SO 100 kom_Soupis prací" xfId="336"/>
    <cellStyle name="_PERSONAL_SO 05 vzduchové sanační úpravy propočet_SO 101 provizorní DZ" xfId="337"/>
    <cellStyle name="_PERSONAL_SO 05 vzduchové sanační úpravy propočet_SO 200" xfId="338"/>
    <cellStyle name="_PERSONAL_SO 05 vzduchové sanační úpravy propočet_Soupis prací_SO400 xls" xfId="339"/>
    <cellStyle name="_PERSONAL_SO 100 kom_Soupis prací" xfId="340"/>
    <cellStyle name="_PERSONAL_SO 101 provizorní DZ" xfId="341"/>
    <cellStyle name="_PERSONAL_SO 200" xfId="342"/>
    <cellStyle name="_PERSONAL_Soupis prací_SO400 xls" xfId="343"/>
    <cellStyle name="_Q-Sadovky-výkaz-2003-07-01" xfId="344"/>
    <cellStyle name="_Q-Sadovky-výkaz-2003-07-01_002_08_4914_002_01_09_17_002Technicka_specifikace_2etapa" xfId="345"/>
    <cellStyle name="_Q-Sadovky-výkaz-2003-07-01_002_08_4914_002_01_09_17_002Technicka_specifikace_2etapa_rozpočet_" xfId="346"/>
    <cellStyle name="_Q-Sadovky-výkaz-2003-07-01_002_08_4914_002_01_09_17_002Technicka_specifikace_2etapa_SO 100 kom_Soupis prací" xfId="347"/>
    <cellStyle name="_Q-Sadovky-výkaz-2003-07-01_002_08_4914_002_01_09_17_002Technicka_specifikace_2etapa_SO 101 provizorní DZ" xfId="348"/>
    <cellStyle name="_Q-Sadovky-výkaz-2003-07-01_002_08_4914_002_01_09_17_002Technicka_specifikace_2etapa_SO 200" xfId="349"/>
    <cellStyle name="_Q-Sadovky-výkaz-2003-07-01_002_08_4914_002_01_09_17_002Technicka_specifikace_2etapa_Soupis prací_SO400 xls" xfId="350"/>
    <cellStyle name="_Q-Sadovky-výkaz-2003-07-01_09-13-zbytek" xfId="351"/>
    <cellStyle name="_Q-Sadovky-výkaz-2003-07-01_09-13-zbytek_rozpočet_" xfId="352"/>
    <cellStyle name="_Q-Sadovky-výkaz-2003-07-01_09-13-zbytek_SO 100 kom_Soupis prací" xfId="353"/>
    <cellStyle name="_Q-Sadovky-výkaz-2003-07-01_09-13-zbytek_SO 101 provizorní DZ" xfId="354"/>
    <cellStyle name="_Q-Sadovky-výkaz-2003-07-01_09-13-zbytek_SO 200" xfId="355"/>
    <cellStyle name="_Q-Sadovky-výkaz-2003-07-01_09-13-zbytek_Soupis prací_SO400 xls" xfId="356"/>
    <cellStyle name="_Q-Sadovky-výkaz-2003-07-01_09-17" xfId="357"/>
    <cellStyle name="_Q-Sadovky-výkaz-2003-07-01_09-17_rozpočet_" xfId="358"/>
    <cellStyle name="_Q-Sadovky-výkaz-2003-07-01_09-17_SO 100 kom_Soupis prací" xfId="359"/>
    <cellStyle name="_Q-Sadovky-výkaz-2003-07-01_09-17_SO 101 provizorní DZ" xfId="360"/>
    <cellStyle name="_Q-Sadovky-výkaz-2003-07-01_09-17_SO 200" xfId="361"/>
    <cellStyle name="_Q-Sadovky-výkaz-2003-07-01_09-17_Soupis prací_SO400 xls" xfId="362"/>
    <cellStyle name="_Q-Sadovky-výkaz-2003-07-01_1" xfId="363"/>
    <cellStyle name="_Q-Sadovky-výkaz-2003-07-01_1_002_08_4914_002_01_09_17_002Technicka_specifikace_2etapa" xfId="364"/>
    <cellStyle name="_Q-Sadovky-výkaz-2003-07-01_1_002_08_4914_002_01_09_17_002Technicka_specifikace_2etapa_rozpočet_" xfId="365"/>
    <cellStyle name="_Q-Sadovky-výkaz-2003-07-01_1_002_08_4914_002_01_09_17_002Technicka_specifikace_2etapa_SO 100 kom_Soupis prací" xfId="366"/>
    <cellStyle name="_Q-Sadovky-výkaz-2003-07-01_1_002_08_4914_002_01_09_17_002Technicka_specifikace_2etapa_SO 101 provizorní DZ" xfId="367"/>
    <cellStyle name="_Q-Sadovky-výkaz-2003-07-01_1_002_08_4914_002_01_09_17_002Technicka_specifikace_2etapa_SO 200" xfId="368"/>
    <cellStyle name="_Q-Sadovky-výkaz-2003-07-01_1_002_08_4914_002_01_09_17_002Technicka_specifikace_2etapa_Soupis prací_SO400 xls" xfId="369"/>
    <cellStyle name="_Q-Sadovky-výkaz-2003-07-01_1_09_bur_kanali" xfId="370"/>
    <cellStyle name="_Q-Sadovky-výkaz-2003-07-01_1_09_bur_kanali_rozpočet_" xfId="371"/>
    <cellStyle name="_Q-Sadovky-výkaz-2003-07-01_1_09_bur_kanali_SO 100 kom_Soupis prací" xfId="372"/>
    <cellStyle name="_Q-Sadovky-výkaz-2003-07-01_1_09_bur_kanali_SO 101 provizorní DZ" xfId="373"/>
    <cellStyle name="_Q-Sadovky-výkaz-2003-07-01_1_09_bur_kanali_SO 200" xfId="374"/>
    <cellStyle name="_Q-Sadovky-výkaz-2003-07-01_1_09_bur_kanali_Soupis prací_SO400 xls" xfId="375"/>
    <cellStyle name="_Q-Sadovky-výkaz-2003-07-01_1_09_bur_podlažní_vestavby" xfId="376"/>
    <cellStyle name="_Q-Sadovky-výkaz-2003-07-01_1_09_bur_podlažní_vestavby_rozpočet_" xfId="377"/>
    <cellStyle name="_Q-Sadovky-výkaz-2003-07-01_1_09_bur_podlažní_vestavby_SO 100 kom_Soupis prací" xfId="378"/>
    <cellStyle name="_Q-Sadovky-výkaz-2003-07-01_1_09_bur_podlažní_vestavby_SO 101 provizorní DZ" xfId="379"/>
    <cellStyle name="_Q-Sadovky-výkaz-2003-07-01_1_09_bur_podlažní_vestavby_SO 200" xfId="380"/>
    <cellStyle name="_Q-Sadovky-výkaz-2003-07-01_1_09_bur_podlažní_vestavby_Soupis prací_SO400 xls" xfId="381"/>
    <cellStyle name="_Q-Sadovky-výkaz-2003-07-01_1_09_buri_malby" xfId="382"/>
    <cellStyle name="_Q-Sadovky-výkaz-2003-07-01_1_09_buri_malby_rozpočet_" xfId="383"/>
    <cellStyle name="_Q-Sadovky-výkaz-2003-07-01_1_09_buri_malby_SO 100 kom_Soupis prací" xfId="384"/>
    <cellStyle name="_Q-Sadovky-výkaz-2003-07-01_1_09_buri_malby_SO 101 provizorní DZ" xfId="385"/>
    <cellStyle name="_Q-Sadovky-výkaz-2003-07-01_1_09_buri_malby_SO 200" xfId="386"/>
    <cellStyle name="_Q-Sadovky-výkaz-2003-07-01_1_09_buri_malby_Soupis prací_SO400 xls" xfId="387"/>
    <cellStyle name="_Q-Sadovky-výkaz-2003-07-01_1_09_buri_regaly" xfId="388"/>
    <cellStyle name="_Q-Sadovky-výkaz-2003-07-01_1_09_buri_regaly_rozpočet_" xfId="389"/>
    <cellStyle name="_Q-Sadovky-výkaz-2003-07-01_1_09_buri_regaly_SO 100 kom_Soupis prací" xfId="390"/>
    <cellStyle name="_Q-Sadovky-výkaz-2003-07-01_1_09_buri_regaly_SO 101 provizorní DZ" xfId="391"/>
    <cellStyle name="_Q-Sadovky-výkaz-2003-07-01_1_09_buri_regaly_SO 200" xfId="392"/>
    <cellStyle name="_Q-Sadovky-výkaz-2003-07-01_1_09_buri_regaly_Soupis prací_SO400 xls" xfId="393"/>
    <cellStyle name="_Q-Sadovky-výkaz-2003-07-01_1_09-13-zbytek" xfId="394"/>
    <cellStyle name="_Q-Sadovky-výkaz-2003-07-01_1_09-13-zbytek_rozpočet_" xfId="395"/>
    <cellStyle name="_Q-Sadovky-výkaz-2003-07-01_1_09-13-zbytek_SO 100 kom_Soupis prací" xfId="396"/>
    <cellStyle name="_Q-Sadovky-výkaz-2003-07-01_1_09-13-zbytek_SO 101 provizorní DZ" xfId="397"/>
    <cellStyle name="_Q-Sadovky-výkaz-2003-07-01_1_09-13-zbytek_SO 200" xfId="398"/>
    <cellStyle name="_Q-Sadovky-výkaz-2003-07-01_1_09-13-zbytek_Soupis prací_SO400 xls" xfId="399"/>
    <cellStyle name="_Q-Sadovky-výkaz-2003-07-01_1_09-17" xfId="400"/>
    <cellStyle name="_Q-Sadovky-výkaz-2003-07-01_1_09-17_rozpočet_" xfId="401"/>
    <cellStyle name="_Q-Sadovky-výkaz-2003-07-01_1_09-17_SO 100 kom_Soupis prací" xfId="402"/>
    <cellStyle name="_Q-Sadovky-výkaz-2003-07-01_1_09-17_SO 101 provizorní DZ" xfId="403"/>
    <cellStyle name="_Q-Sadovky-výkaz-2003-07-01_1_09-17_SO 200" xfId="404"/>
    <cellStyle name="_Q-Sadovky-výkaz-2003-07-01_1_09-17_Soupis prací_SO400 xls" xfId="405"/>
    <cellStyle name="_Q-Sadovky-výkaz-2003-07-01_1_09-20" xfId="406"/>
    <cellStyle name="_Q-Sadovky-výkaz-2003-07-01_1_09-20_rozpočet_" xfId="407"/>
    <cellStyle name="_Q-Sadovky-výkaz-2003-07-01_1_09-20_SO 100 kom_Soupis prací" xfId="408"/>
    <cellStyle name="_Q-Sadovky-výkaz-2003-07-01_1_09-20_SO 101 provizorní DZ" xfId="409"/>
    <cellStyle name="_Q-Sadovky-výkaz-2003-07-01_1_09-20_SO 200" xfId="410"/>
    <cellStyle name="_Q-Sadovky-výkaz-2003-07-01_1_09-20_Soupis prací_SO400 xls" xfId="411"/>
    <cellStyle name="_Q-Sadovky-výkaz-2003-07-01_1_rozpočet_" xfId="412"/>
    <cellStyle name="_Q-Sadovky-výkaz-2003-07-01_1_SO 05 interiér propočet" xfId="413"/>
    <cellStyle name="_Q-Sadovky-výkaz-2003-07-01_1_SO 05 interiér propočet_rozpočet_" xfId="414"/>
    <cellStyle name="_Q-Sadovky-výkaz-2003-07-01_1_SO 05 interiér propočet_SO 100 kom_Soupis prací" xfId="415"/>
    <cellStyle name="_Q-Sadovky-výkaz-2003-07-01_1_SO 05 interiér propočet_SO 101 provizorní DZ" xfId="416"/>
    <cellStyle name="_Q-Sadovky-výkaz-2003-07-01_1_SO 05 interiér propočet_SO 200" xfId="417"/>
    <cellStyle name="_Q-Sadovky-výkaz-2003-07-01_1_SO 05 interiér propočet_Soupis prací_SO400 xls" xfId="418"/>
    <cellStyle name="_Q-Sadovky-výkaz-2003-07-01_1_SO 05 střecha propočet" xfId="419"/>
    <cellStyle name="_Q-Sadovky-výkaz-2003-07-01_1_SO 05 střecha propočet_rozpočet_" xfId="420"/>
    <cellStyle name="_Q-Sadovky-výkaz-2003-07-01_1_SO 05 střecha propočet_SO 100 kom_Soupis prací" xfId="421"/>
    <cellStyle name="_Q-Sadovky-výkaz-2003-07-01_1_SO 05 střecha propočet_SO 101 provizorní DZ" xfId="422"/>
    <cellStyle name="_Q-Sadovky-výkaz-2003-07-01_1_SO 05 střecha propočet_SO 200" xfId="423"/>
    <cellStyle name="_Q-Sadovky-výkaz-2003-07-01_1_SO 05 střecha propočet_Soupis prací_SO400 xls" xfId="424"/>
    <cellStyle name="_Q-Sadovky-výkaz-2003-07-01_1_SO 05 vzduchové sanační úpravy propočet" xfId="425"/>
    <cellStyle name="_Q-Sadovky-výkaz-2003-07-01_1_SO 05 vzduchové sanační úpravy propočet_rozpočet_" xfId="426"/>
    <cellStyle name="_Q-Sadovky-výkaz-2003-07-01_1_SO 05 vzduchové sanační úpravy propočet_SO 100 kom_Soupis prací" xfId="427"/>
    <cellStyle name="_Q-Sadovky-výkaz-2003-07-01_1_SO 05 vzduchové sanační úpravy propočet_SO 101 provizorní DZ" xfId="428"/>
    <cellStyle name="_Q-Sadovky-výkaz-2003-07-01_1_SO 05 vzduchové sanační úpravy propočet_SO 200" xfId="429"/>
    <cellStyle name="_Q-Sadovky-výkaz-2003-07-01_1_SO 05 vzduchové sanační úpravy propočet_Soupis prací_SO400 xls" xfId="430"/>
    <cellStyle name="_Q-Sadovky-výkaz-2003-07-01_1_SO 100 kom_Soupis prací" xfId="431"/>
    <cellStyle name="_Q-Sadovky-výkaz-2003-07-01_1_SO 101 provizorní DZ" xfId="432"/>
    <cellStyle name="_Q-Sadovky-výkaz-2003-07-01_1_SO 200" xfId="433"/>
    <cellStyle name="_Q-Sadovky-výkaz-2003-07-01_1_Soupis prací_SO400 xls" xfId="434"/>
    <cellStyle name="_Q-Sadovky-výkaz-2003-07-01_2" xfId="435"/>
    <cellStyle name="_Q-Sadovky-výkaz-2003-07-01_2_002_08_4914_002_01_09_17_002Technicka_specifikace_2etapa" xfId="436"/>
    <cellStyle name="_Q-Sadovky-výkaz-2003-07-01_2_002_08_4914_002_01_09_17_002Technicka_specifikace_2etapa_rozpočet_" xfId="437"/>
    <cellStyle name="_Q-Sadovky-výkaz-2003-07-01_2_002_08_4914_002_01_09_17_002Technicka_specifikace_2etapa_SO 100 kom_Soupis prací" xfId="438"/>
    <cellStyle name="_Q-Sadovky-výkaz-2003-07-01_2_002_08_4914_002_01_09_17_002Technicka_specifikace_2etapa_SO 101 provizorní DZ" xfId="439"/>
    <cellStyle name="_Q-Sadovky-výkaz-2003-07-01_2_002_08_4914_002_01_09_17_002Technicka_specifikace_2etapa_SO 200" xfId="440"/>
    <cellStyle name="_Q-Sadovky-výkaz-2003-07-01_2_002_08_4914_002_01_09_17_002Technicka_specifikace_2etapa_Soupis prací_SO400 xls" xfId="441"/>
    <cellStyle name="_Q-Sadovky-výkaz-2003-07-01_2_09_bur_kanali" xfId="442"/>
    <cellStyle name="_Q-Sadovky-výkaz-2003-07-01_2_09_bur_kanali_rozpočet_" xfId="443"/>
    <cellStyle name="_Q-Sadovky-výkaz-2003-07-01_2_09_bur_kanali_SO 100 kom_Soupis prací" xfId="444"/>
    <cellStyle name="_Q-Sadovky-výkaz-2003-07-01_2_09_bur_kanali_SO 101 provizorní DZ" xfId="445"/>
    <cellStyle name="_Q-Sadovky-výkaz-2003-07-01_2_09_bur_kanali_SO 200" xfId="446"/>
    <cellStyle name="_Q-Sadovky-výkaz-2003-07-01_2_09_bur_kanali_Soupis prací_SO400 xls" xfId="447"/>
    <cellStyle name="_Q-Sadovky-výkaz-2003-07-01_2_09_bur_podlažní_vestavby" xfId="448"/>
    <cellStyle name="_Q-Sadovky-výkaz-2003-07-01_2_09_bur_podlažní_vestavby_rozpočet_" xfId="449"/>
    <cellStyle name="_Q-Sadovky-výkaz-2003-07-01_2_09_bur_podlažní_vestavby_SO 100 kom_Soupis prací" xfId="450"/>
    <cellStyle name="_Q-Sadovky-výkaz-2003-07-01_2_09_bur_podlažní_vestavby_SO 101 provizorní DZ" xfId="451"/>
    <cellStyle name="_Q-Sadovky-výkaz-2003-07-01_2_09_bur_podlažní_vestavby_SO 200" xfId="452"/>
    <cellStyle name="_Q-Sadovky-výkaz-2003-07-01_2_09_bur_podlažní_vestavby_Soupis prací_SO400 xls" xfId="453"/>
    <cellStyle name="_Q-Sadovky-výkaz-2003-07-01_2_09_buri_malby" xfId="454"/>
    <cellStyle name="_Q-Sadovky-výkaz-2003-07-01_2_09_buri_malby_rozpočet_" xfId="455"/>
    <cellStyle name="_Q-Sadovky-výkaz-2003-07-01_2_09_buri_malby_SO 100 kom_Soupis prací" xfId="456"/>
    <cellStyle name="_Q-Sadovky-výkaz-2003-07-01_2_09_buri_malby_SO 101 provizorní DZ" xfId="457"/>
    <cellStyle name="_Q-Sadovky-výkaz-2003-07-01_2_09_buri_malby_SO 200" xfId="458"/>
    <cellStyle name="_Q-Sadovky-výkaz-2003-07-01_2_09_buri_malby_Soupis prací_SO400 xls" xfId="459"/>
    <cellStyle name="_Q-Sadovky-výkaz-2003-07-01_2_09_buri_regaly" xfId="460"/>
    <cellStyle name="_Q-Sadovky-výkaz-2003-07-01_2_09_buri_regaly_rozpočet_" xfId="461"/>
    <cellStyle name="_Q-Sadovky-výkaz-2003-07-01_2_09_buri_regaly_SO 100 kom_Soupis prací" xfId="462"/>
    <cellStyle name="_Q-Sadovky-výkaz-2003-07-01_2_09_buri_regaly_SO 101 provizorní DZ" xfId="463"/>
    <cellStyle name="_Q-Sadovky-výkaz-2003-07-01_2_09_buri_regaly_SO 200" xfId="464"/>
    <cellStyle name="_Q-Sadovky-výkaz-2003-07-01_2_09_buri_regaly_Soupis prací_SO400 xls" xfId="465"/>
    <cellStyle name="_Q-Sadovky-výkaz-2003-07-01_2_09-13-zbytek" xfId="466"/>
    <cellStyle name="_Q-Sadovky-výkaz-2003-07-01_2_09-13-zbytek_rozpočet_" xfId="467"/>
    <cellStyle name="_Q-Sadovky-výkaz-2003-07-01_2_09-13-zbytek_SO 100 kom_Soupis prací" xfId="468"/>
    <cellStyle name="_Q-Sadovky-výkaz-2003-07-01_2_09-13-zbytek_SO 101 provizorní DZ" xfId="469"/>
    <cellStyle name="_Q-Sadovky-výkaz-2003-07-01_2_09-13-zbytek_SO 200" xfId="470"/>
    <cellStyle name="_Q-Sadovky-výkaz-2003-07-01_2_09-13-zbytek_Soupis prací_SO400 xls" xfId="471"/>
    <cellStyle name="_Q-Sadovky-výkaz-2003-07-01_2_09-17" xfId="472"/>
    <cellStyle name="_Q-Sadovky-výkaz-2003-07-01_2_09-17_rozpočet_" xfId="473"/>
    <cellStyle name="_Q-Sadovky-výkaz-2003-07-01_2_09-17_SO 100 kom_Soupis prací" xfId="474"/>
    <cellStyle name="_Q-Sadovky-výkaz-2003-07-01_2_09-17_SO 101 provizorní DZ" xfId="475"/>
    <cellStyle name="_Q-Sadovky-výkaz-2003-07-01_2_09-17_SO 200" xfId="476"/>
    <cellStyle name="_Q-Sadovky-výkaz-2003-07-01_2_09-17_Soupis prací_SO400 xls" xfId="477"/>
    <cellStyle name="_Q-Sadovky-výkaz-2003-07-01_2_09-20" xfId="478"/>
    <cellStyle name="_Q-Sadovky-výkaz-2003-07-01_2_09-20_rozpočet_" xfId="479"/>
    <cellStyle name="_Q-Sadovky-výkaz-2003-07-01_2_09-20_SO 100 kom_Soupis prací" xfId="480"/>
    <cellStyle name="_Q-Sadovky-výkaz-2003-07-01_2_09-20_SO 101 provizorní DZ" xfId="481"/>
    <cellStyle name="_Q-Sadovky-výkaz-2003-07-01_2_09-20_SO 200" xfId="482"/>
    <cellStyle name="_Q-Sadovky-výkaz-2003-07-01_2_09-20_Soupis prací_SO400 xls" xfId="483"/>
    <cellStyle name="_Q-Sadovky-výkaz-2003-07-01_2_rozpočet_" xfId="484"/>
    <cellStyle name="_Q-Sadovky-výkaz-2003-07-01_2_SO 05 interiér propočet" xfId="485"/>
    <cellStyle name="_Q-Sadovky-výkaz-2003-07-01_2_SO 05 interiér propočet_rozpočet_" xfId="486"/>
    <cellStyle name="_Q-Sadovky-výkaz-2003-07-01_2_SO 05 interiér propočet_SO 100 kom_Soupis prací" xfId="487"/>
    <cellStyle name="_Q-Sadovky-výkaz-2003-07-01_2_SO 05 interiér propočet_SO 101 provizorní DZ" xfId="488"/>
    <cellStyle name="_Q-Sadovky-výkaz-2003-07-01_2_SO 05 interiér propočet_SO 200" xfId="489"/>
    <cellStyle name="_Q-Sadovky-výkaz-2003-07-01_2_SO 05 interiér propočet_Soupis prací_SO400 xls" xfId="490"/>
    <cellStyle name="_Q-Sadovky-výkaz-2003-07-01_2_SO 05 střecha propočet" xfId="491"/>
    <cellStyle name="_Q-Sadovky-výkaz-2003-07-01_2_SO 05 střecha propočet_rozpočet_" xfId="492"/>
    <cellStyle name="_Q-Sadovky-výkaz-2003-07-01_2_SO 05 střecha propočet_SO 100 kom_Soupis prací" xfId="493"/>
    <cellStyle name="_Q-Sadovky-výkaz-2003-07-01_2_SO 05 střecha propočet_SO 101 provizorní DZ" xfId="494"/>
    <cellStyle name="_Q-Sadovky-výkaz-2003-07-01_2_SO 05 střecha propočet_SO 200" xfId="495"/>
    <cellStyle name="_Q-Sadovky-výkaz-2003-07-01_2_SO 05 střecha propočet_Soupis prací_SO400 xls" xfId="496"/>
    <cellStyle name="_Q-Sadovky-výkaz-2003-07-01_2_SO 05 vzduchové sanační úpravy propočet" xfId="497"/>
    <cellStyle name="_Q-Sadovky-výkaz-2003-07-01_2_SO 05 vzduchové sanační úpravy propočet_rozpočet_" xfId="498"/>
    <cellStyle name="_Q-Sadovky-výkaz-2003-07-01_2_SO 05 vzduchové sanační úpravy propočet_SO 100 kom_Soupis prací" xfId="499"/>
    <cellStyle name="_Q-Sadovky-výkaz-2003-07-01_2_SO 05 vzduchové sanační úpravy propočet_SO 101 provizorní DZ" xfId="500"/>
    <cellStyle name="_Q-Sadovky-výkaz-2003-07-01_2_SO 05 vzduchové sanační úpravy propočet_SO 200" xfId="501"/>
    <cellStyle name="_Q-Sadovky-výkaz-2003-07-01_2_SO 05 vzduchové sanační úpravy propočet_Soupis prací_SO400 xls" xfId="502"/>
    <cellStyle name="_Q-Sadovky-výkaz-2003-07-01_2_SO 100 kom_Soupis prací" xfId="503"/>
    <cellStyle name="_Q-Sadovky-výkaz-2003-07-01_2_SO 101 provizorní DZ" xfId="504"/>
    <cellStyle name="_Q-Sadovky-výkaz-2003-07-01_2_SO 200" xfId="505"/>
    <cellStyle name="_Q-Sadovky-výkaz-2003-07-01_2_Soupis prací_SO400 xls" xfId="506"/>
    <cellStyle name="_Q-Sadovky-výkaz-2003-07-01_3" xfId="507"/>
    <cellStyle name="_Q-Sadovky-výkaz-2003-07-01_3_002_08_4914_002_01_09_17_002Technicka_specifikace_2etapa" xfId="508"/>
    <cellStyle name="_Q-Sadovky-výkaz-2003-07-01_3_002_08_4914_002_01_09_17_002Technicka_specifikace_2etapa_rozpočet_" xfId="509"/>
    <cellStyle name="_Q-Sadovky-výkaz-2003-07-01_3_002_08_4914_002_01_09_17_002Technicka_specifikace_2etapa_SO 100 kom_Soupis prací" xfId="510"/>
    <cellStyle name="_Q-Sadovky-výkaz-2003-07-01_3_002_08_4914_002_01_09_17_002Technicka_specifikace_2etapa_SO 101 provizorní DZ" xfId="511"/>
    <cellStyle name="_Q-Sadovky-výkaz-2003-07-01_3_002_08_4914_002_01_09_17_002Technicka_specifikace_2etapa_SO 200" xfId="512"/>
    <cellStyle name="_Q-Sadovky-výkaz-2003-07-01_3_002_08_4914_002_01_09_17_002Technicka_specifikace_2etapa_Soupis prací_SO400 xls" xfId="513"/>
    <cellStyle name="_Q-Sadovky-výkaz-2003-07-01_3_09_bur_kanali" xfId="514"/>
    <cellStyle name="_Q-Sadovky-výkaz-2003-07-01_3_09_bur_kanali_rozpočet_" xfId="515"/>
    <cellStyle name="_Q-Sadovky-výkaz-2003-07-01_3_09_bur_kanali_SO 100 kom_Soupis prací" xfId="516"/>
    <cellStyle name="_Q-Sadovky-výkaz-2003-07-01_3_09_bur_kanali_SO 101 provizorní DZ" xfId="517"/>
    <cellStyle name="_Q-Sadovky-výkaz-2003-07-01_3_09_bur_kanali_SO 200" xfId="518"/>
    <cellStyle name="_Q-Sadovky-výkaz-2003-07-01_3_09_bur_kanali_Soupis prací_SO400 xls" xfId="519"/>
    <cellStyle name="_Q-Sadovky-výkaz-2003-07-01_3_09_bur_podlažní_vestavby" xfId="520"/>
    <cellStyle name="_Q-Sadovky-výkaz-2003-07-01_3_09_bur_podlažní_vestavby_rozpočet_" xfId="521"/>
    <cellStyle name="_Q-Sadovky-výkaz-2003-07-01_3_09_bur_podlažní_vestavby_SO 100 kom_Soupis prací" xfId="522"/>
    <cellStyle name="_Q-Sadovky-výkaz-2003-07-01_3_09_bur_podlažní_vestavby_SO 101 provizorní DZ" xfId="523"/>
    <cellStyle name="_Q-Sadovky-výkaz-2003-07-01_3_09_bur_podlažní_vestavby_SO 200" xfId="524"/>
    <cellStyle name="_Q-Sadovky-výkaz-2003-07-01_3_09_bur_podlažní_vestavby_Soupis prací_SO400 xls" xfId="525"/>
    <cellStyle name="_Q-Sadovky-výkaz-2003-07-01_3_09_buri_malby" xfId="526"/>
    <cellStyle name="_Q-Sadovky-výkaz-2003-07-01_3_09_buri_malby_rozpočet_" xfId="527"/>
    <cellStyle name="_Q-Sadovky-výkaz-2003-07-01_3_09_buri_malby_SO 100 kom_Soupis prací" xfId="528"/>
    <cellStyle name="_Q-Sadovky-výkaz-2003-07-01_3_09_buri_malby_SO 101 provizorní DZ" xfId="529"/>
    <cellStyle name="_Q-Sadovky-výkaz-2003-07-01_3_09_buri_malby_SO 200" xfId="530"/>
    <cellStyle name="_Q-Sadovky-výkaz-2003-07-01_3_09_buri_malby_Soupis prací_SO400 xls" xfId="531"/>
    <cellStyle name="_Q-Sadovky-výkaz-2003-07-01_3_09_buri_regaly" xfId="532"/>
    <cellStyle name="_Q-Sadovky-výkaz-2003-07-01_3_09_buri_regaly_rozpočet_" xfId="533"/>
    <cellStyle name="_Q-Sadovky-výkaz-2003-07-01_3_09_buri_regaly_SO 100 kom_Soupis prací" xfId="534"/>
    <cellStyle name="_Q-Sadovky-výkaz-2003-07-01_3_09_buri_regaly_SO 101 provizorní DZ" xfId="535"/>
    <cellStyle name="_Q-Sadovky-výkaz-2003-07-01_3_09_buri_regaly_SO 200" xfId="536"/>
    <cellStyle name="_Q-Sadovky-výkaz-2003-07-01_3_09_buri_regaly_Soupis prací_SO400 xls" xfId="537"/>
    <cellStyle name="_Q-Sadovky-výkaz-2003-07-01_3_09-13-zbytek" xfId="538"/>
    <cellStyle name="_Q-Sadovky-výkaz-2003-07-01_3_09-13-zbytek_rozpočet_" xfId="539"/>
    <cellStyle name="_Q-Sadovky-výkaz-2003-07-01_3_09-13-zbytek_SO 100 kom_Soupis prací" xfId="540"/>
    <cellStyle name="_Q-Sadovky-výkaz-2003-07-01_3_09-13-zbytek_SO 101 provizorní DZ" xfId="541"/>
    <cellStyle name="_Q-Sadovky-výkaz-2003-07-01_3_09-13-zbytek_SO 200" xfId="542"/>
    <cellStyle name="_Q-Sadovky-výkaz-2003-07-01_3_09-13-zbytek_Soupis prací_SO400 xls" xfId="543"/>
    <cellStyle name="_Q-Sadovky-výkaz-2003-07-01_3_09-17" xfId="544"/>
    <cellStyle name="_Q-Sadovky-výkaz-2003-07-01_3_09-17_rozpočet_" xfId="545"/>
    <cellStyle name="_Q-Sadovky-výkaz-2003-07-01_3_09-17_SO 100 kom_Soupis prací" xfId="546"/>
    <cellStyle name="_Q-Sadovky-výkaz-2003-07-01_3_09-17_SO 101 provizorní DZ" xfId="547"/>
    <cellStyle name="_Q-Sadovky-výkaz-2003-07-01_3_09-17_SO 200" xfId="548"/>
    <cellStyle name="_Q-Sadovky-výkaz-2003-07-01_3_09-17_Soupis prací_SO400 xls" xfId="549"/>
    <cellStyle name="_Q-Sadovky-výkaz-2003-07-01_3_09-20" xfId="550"/>
    <cellStyle name="_Q-Sadovky-výkaz-2003-07-01_3_09-20_rozpočet_" xfId="551"/>
    <cellStyle name="_Q-Sadovky-výkaz-2003-07-01_3_09-20_SO 100 kom_Soupis prací" xfId="552"/>
    <cellStyle name="_Q-Sadovky-výkaz-2003-07-01_3_09-20_SO 101 provizorní DZ" xfId="553"/>
    <cellStyle name="_Q-Sadovky-výkaz-2003-07-01_3_09-20_SO 200" xfId="554"/>
    <cellStyle name="_Q-Sadovky-výkaz-2003-07-01_3_09-20_Soupis prací_SO400 xls" xfId="555"/>
    <cellStyle name="_Q-Sadovky-výkaz-2003-07-01_3_rozpočet_" xfId="556"/>
    <cellStyle name="_Q-Sadovky-výkaz-2003-07-01_3_SO 05 interiér propočet" xfId="557"/>
    <cellStyle name="_Q-Sadovky-výkaz-2003-07-01_3_SO 05 interiér propočet_rozpočet_" xfId="558"/>
    <cellStyle name="_Q-Sadovky-výkaz-2003-07-01_3_SO 05 interiér propočet_SO 100 kom_Soupis prací" xfId="559"/>
    <cellStyle name="_Q-Sadovky-výkaz-2003-07-01_3_SO 05 interiér propočet_SO 101 provizorní DZ" xfId="560"/>
    <cellStyle name="_Q-Sadovky-výkaz-2003-07-01_3_SO 05 interiér propočet_SO 200" xfId="561"/>
    <cellStyle name="_Q-Sadovky-výkaz-2003-07-01_3_SO 05 interiér propočet_Soupis prací_SO400 xls" xfId="562"/>
    <cellStyle name="_Q-Sadovky-výkaz-2003-07-01_3_SO 05 střecha propočet" xfId="563"/>
    <cellStyle name="_Q-Sadovky-výkaz-2003-07-01_3_SO 05 střecha propočet_rozpočet_" xfId="564"/>
    <cellStyle name="_Q-Sadovky-výkaz-2003-07-01_3_SO 05 střecha propočet_SO 100 kom_Soupis prací" xfId="565"/>
    <cellStyle name="_Q-Sadovky-výkaz-2003-07-01_3_SO 05 střecha propočet_SO 101 provizorní DZ" xfId="566"/>
    <cellStyle name="_Q-Sadovky-výkaz-2003-07-01_3_SO 05 střecha propočet_SO 200" xfId="567"/>
    <cellStyle name="_Q-Sadovky-výkaz-2003-07-01_3_SO 05 střecha propočet_Soupis prací_SO400 xls" xfId="568"/>
    <cellStyle name="_Q-Sadovky-výkaz-2003-07-01_3_SO 05 vzduchové sanační úpravy propočet" xfId="569"/>
    <cellStyle name="_Q-Sadovky-výkaz-2003-07-01_3_SO 05 vzduchové sanační úpravy propočet_rozpočet_" xfId="570"/>
    <cellStyle name="_Q-Sadovky-výkaz-2003-07-01_3_SO 05 vzduchové sanační úpravy propočet_SO 100 kom_Soupis prací" xfId="571"/>
    <cellStyle name="_Q-Sadovky-výkaz-2003-07-01_3_SO 05 vzduchové sanační úpravy propočet_SO 101 provizorní DZ" xfId="572"/>
    <cellStyle name="_Q-Sadovky-výkaz-2003-07-01_3_SO 05 vzduchové sanační úpravy propočet_SO 200" xfId="573"/>
    <cellStyle name="_Q-Sadovky-výkaz-2003-07-01_3_SO 05 vzduchové sanační úpravy propočet_Soupis prací_SO400 xls" xfId="574"/>
    <cellStyle name="_Q-Sadovky-výkaz-2003-07-01_3_SO 100 kom_Soupis prací" xfId="575"/>
    <cellStyle name="_Q-Sadovky-výkaz-2003-07-01_3_SO 101 provizorní DZ" xfId="576"/>
    <cellStyle name="_Q-Sadovky-výkaz-2003-07-01_3_SO 200" xfId="577"/>
    <cellStyle name="_Q-Sadovky-výkaz-2003-07-01_3_Soupis prací_SO400 xls" xfId="578"/>
    <cellStyle name="_Q-Sadovky-výkaz-2003-07-01_rozpočet_" xfId="579"/>
    <cellStyle name="_Q-Sadovky-výkaz-2003-07-01_SO 05 interiér propočet" xfId="580"/>
    <cellStyle name="_Q-Sadovky-výkaz-2003-07-01_SO 05 interiér propočet_rozpočet_" xfId="581"/>
    <cellStyle name="_Q-Sadovky-výkaz-2003-07-01_SO 05 interiér propočet_SO 100 kom_Soupis prací" xfId="582"/>
    <cellStyle name="_Q-Sadovky-výkaz-2003-07-01_SO 05 interiér propočet_SO 101 provizorní DZ" xfId="583"/>
    <cellStyle name="_Q-Sadovky-výkaz-2003-07-01_SO 05 interiér propočet_SO 200" xfId="584"/>
    <cellStyle name="_Q-Sadovky-výkaz-2003-07-01_SO 05 interiér propočet_Soupis prací_SO400 xls" xfId="585"/>
    <cellStyle name="_Q-Sadovky-výkaz-2003-07-01_SO 05 střecha propočet" xfId="586"/>
    <cellStyle name="_Q-Sadovky-výkaz-2003-07-01_SO 05 střecha propočet_rozpočet_" xfId="587"/>
    <cellStyle name="_Q-Sadovky-výkaz-2003-07-01_SO 05 střecha propočet_SO 100 kom_Soupis prací" xfId="588"/>
    <cellStyle name="_Q-Sadovky-výkaz-2003-07-01_SO 05 střecha propočet_SO 101 provizorní DZ" xfId="589"/>
    <cellStyle name="_Q-Sadovky-výkaz-2003-07-01_SO 05 střecha propočet_SO 200" xfId="590"/>
    <cellStyle name="_Q-Sadovky-výkaz-2003-07-01_SO 05 střecha propočet_Soupis prací_SO400 xls" xfId="591"/>
    <cellStyle name="_Q-Sadovky-výkaz-2003-07-01_SO 05 vzduchové sanační úpravy propočet" xfId="592"/>
    <cellStyle name="_Q-Sadovky-výkaz-2003-07-01_SO 05 vzduchové sanační úpravy propočet_rozpočet_" xfId="593"/>
    <cellStyle name="_Q-Sadovky-výkaz-2003-07-01_SO 05 vzduchové sanační úpravy propočet_SO 100 kom_Soupis prací" xfId="594"/>
    <cellStyle name="_Q-Sadovky-výkaz-2003-07-01_SO 05 vzduchové sanační úpravy propočet_SO 101 provizorní DZ" xfId="595"/>
    <cellStyle name="_Q-Sadovky-výkaz-2003-07-01_SO 05 vzduchové sanační úpravy propočet_SO 200" xfId="596"/>
    <cellStyle name="_Q-Sadovky-výkaz-2003-07-01_SO 05 vzduchové sanační úpravy propočet_Soupis prací_SO400 xls" xfId="597"/>
    <cellStyle name="_Q-Sadovky-výkaz-2003-07-01_SO 100 kom_Soupis prací" xfId="598"/>
    <cellStyle name="_Q-Sadovky-výkaz-2003-07-01_SO 101 provizorní DZ" xfId="599"/>
    <cellStyle name="_Q-Sadovky-výkaz-2003-07-01_SO 200" xfId="600"/>
    <cellStyle name="_Q-Sadovky-výkaz-2003-07-01_Soupis prací_SO400 xls" xfId="601"/>
    <cellStyle name="_Rekonstrukce rozvaděčů I P Pavlova_RO" xfId="602"/>
    <cellStyle name="_Rekonstrukce rozvaděčů I P Pavlova_RO_rozpočet_" xfId="603"/>
    <cellStyle name="_Rekonstrukce rozvaděčů I P Pavlova_RO_SO 100 kom_Soupis prací" xfId="604"/>
    <cellStyle name="_Rekonstrukce rozvaděčů I P Pavlova_RO_SO 101 provizorní DZ" xfId="605"/>
    <cellStyle name="_Rekonstrukce rozvaděčů I P Pavlova_RO_SO 200" xfId="606"/>
    <cellStyle name="_Rekonstrukce rozvaděčů I P Pavlova_RO_Soupis prací_SO400 xls" xfId="607"/>
    <cellStyle name="_SROV Nám Míru - HOFA" xfId="608"/>
    <cellStyle name="_SROV Nám Míru - HOFA_rozpočet_" xfId="609"/>
    <cellStyle name="_SROV Nám Míru - HOFA_SO 100 kom_Soupis prací" xfId="610"/>
    <cellStyle name="_SROV Nám Míru - HOFA_SO 101 provizorní DZ" xfId="611"/>
    <cellStyle name="_SROV Nám Míru - HOFA_SO 200" xfId="612"/>
    <cellStyle name="_SROV Nám Míru - HOFA_Soupis prací_SO400 xls" xfId="613"/>
    <cellStyle name="_Summary bill of rates COOLINGL" xfId="614"/>
    <cellStyle name="_Summary bill of rates COOLINGL_1" xfId="615"/>
    <cellStyle name="_Summary bill of rates COOLINGL_2" xfId="616"/>
    <cellStyle name="_Summary bill of rates COOLINGL_3" xfId="617"/>
    <cellStyle name="_Summary bill of rates VENTILATIONL" xfId="618"/>
    <cellStyle name="_Summary bill of rates VENTILATIONL_1" xfId="619"/>
    <cellStyle name="_Summary bill of rates VENTILATIONL_2" xfId="620"/>
    <cellStyle name="_Summary bill of rates VENTILATIONL_3" xfId="621"/>
    <cellStyle name="_Titulní list" xfId="622"/>
    <cellStyle name="_Titulní list_002_08_4914_002_01_09_17_002Technicka_specifikace_2etapa" xfId="623"/>
    <cellStyle name="_Titulní list_002_08_4914_002_01_09_17_002Technicka_specifikace_2etapa_rozpočet_" xfId="624"/>
    <cellStyle name="_Titulní list_002_08_4914_002_01_09_17_002Technicka_specifikace_2etapa_SO 100 kom_Soupis prací" xfId="625"/>
    <cellStyle name="_Titulní list_002_08_4914_002_01_09_17_002Technicka_specifikace_2etapa_SO 101 provizorní DZ" xfId="626"/>
    <cellStyle name="_Titulní list_002_08_4914_002_01_09_17_002Technicka_specifikace_2etapa_SO 200" xfId="627"/>
    <cellStyle name="_Titulní list_002_08_4914_002_01_09_17_002Technicka_specifikace_2etapa_Soupis prací_SO400 xls" xfId="628"/>
    <cellStyle name="_Titulní list_09_bur_kanali" xfId="629"/>
    <cellStyle name="_Titulní list_09_bur_kanali_rozpočet_" xfId="630"/>
    <cellStyle name="_Titulní list_09_bur_kanali_SO 100 kom_Soupis prací" xfId="631"/>
    <cellStyle name="_Titulní list_09_bur_kanali_SO 101 provizorní DZ" xfId="632"/>
    <cellStyle name="_Titulní list_09_bur_kanali_SO 200" xfId="633"/>
    <cellStyle name="_Titulní list_09_bur_kanali_Soupis prací_SO400 xls" xfId="634"/>
    <cellStyle name="_Titulní list_09_bur_podlažní_vestavby" xfId="635"/>
    <cellStyle name="_Titulní list_09_bur_podlažní_vestavby_rozpočet_" xfId="636"/>
    <cellStyle name="_Titulní list_09_bur_podlažní_vestavby_SO 100 kom_Soupis prací" xfId="637"/>
    <cellStyle name="_Titulní list_09_bur_podlažní_vestavby_SO 101 provizorní DZ" xfId="638"/>
    <cellStyle name="_Titulní list_09_bur_podlažní_vestavby_SO 200" xfId="639"/>
    <cellStyle name="_Titulní list_09_bur_podlažní_vestavby_Soupis prací_SO400 xls" xfId="640"/>
    <cellStyle name="_Titulní list_09_buri_malby" xfId="641"/>
    <cellStyle name="_Titulní list_09_buri_malby_rozpočet_" xfId="642"/>
    <cellStyle name="_Titulní list_09_buri_malby_SO 100 kom_Soupis prací" xfId="643"/>
    <cellStyle name="_Titulní list_09_buri_malby_SO 101 provizorní DZ" xfId="644"/>
    <cellStyle name="_Titulní list_09_buri_malby_SO 200" xfId="645"/>
    <cellStyle name="_Titulní list_09_buri_malby_Soupis prací_SO400 xls" xfId="646"/>
    <cellStyle name="_Titulní list_09_buri_regaly" xfId="647"/>
    <cellStyle name="_Titulní list_09_buri_regaly_rozpočet_" xfId="648"/>
    <cellStyle name="_Titulní list_09_buri_regaly_SO 100 kom_Soupis prací" xfId="649"/>
    <cellStyle name="_Titulní list_09_buri_regaly_SO 101 provizorní DZ" xfId="650"/>
    <cellStyle name="_Titulní list_09_buri_regaly_SO 200" xfId="651"/>
    <cellStyle name="_Titulní list_09_buri_regaly_Soupis prací_SO400 xls" xfId="652"/>
    <cellStyle name="_Titulní list_09-13-zbytek" xfId="653"/>
    <cellStyle name="_Titulní list_09-13-zbytek_rozpočet_" xfId="654"/>
    <cellStyle name="_Titulní list_09-13-zbytek_SO 100 kom_Soupis prací" xfId="655"/>
    <cellStyle name="_Titulní list_09-13-zbytek_SO 101 provizorní DZ" xfId="656"/>
    <cellStyle name="_Titulní list_09-13-zbytek_SO 200" xfId="657"/>
    <cellStyle name="_Titulní list_09-13-zbytek_Soupis prací_SO400 xls" xfId="658"/>
    <cellStyle name="_Titulní list_09-17" xfId="659"/>
    <cellStyle name="_Titulní list_09-17_rozpočet_" xfId="660"/>
    <cellStyle name="_Titulní list_09-17_SO 100 kom_Soupis prací" xfId="661"/>
    <cellStyle name="_Titulní list_09-17_SO 101 provizorní DZ" xfId="662"/>
    <cellStyle name="_Titulní list_09-17_SO 200" xfId="663"/>
    <cellStyle name="_Titulní list_09-17_Soupis prací_SO400 xls" xfId="664"/>
    <cellStyle name="_Titulní list_09-20" xfId="665"/>
    <cellStyle name="_Titulní list_09-20_rozpočet_" xfId="666"/>
    <cellStyle name="_Titulní list_09-20_SO 100 kom_Soupis prací" xfId="667"/>
    <cellStyle name="_Titulní list_09-20_SO 101 provizorní DZ" xfId="668"/>
    <cellStyle name="_Titulní list_09-20_SO 200" xfId="669"/>
    <cellStyle name="_Titulní list_09-20_Soupis prací_SO400 xls" xfId="670"/>
    <cellStyle name="_Titulní list_rozpočet_" xfId="671"/>
    <cellStyle name="_Titulní list_SO 05 interiér propočet" xfId="672"/>
    <cellStyle name="_Titulní list_SO 05 interiér propočet_rozpočet_" xfId="673"/>
    <cellStyle name="_Titulní list_SO 05 interiér propočet_SO 100 kom_Soupis prací" xfId="674"/>
    <cellStyle name="_Titulní list_SO 05 interiér propočet_SO 101 provizorní DZ" xfId="675"/>
    <cellStyle name="_Titulní list_SO 05 interiér propočet_SO 200" xfId="676"/>
    <cellStyle name="_Titulní list_SO 05 interiér propočet_Soupis prací_SO400 xls" xfId="677"/>
    <cellStyle name="_Titulní list_SO 05 střecha propočet" xfId="678"/>
    <cellStyle name="_Titulní list_SO 05 střecha propočet_rozpočet_" xfId="679"/>
    <cellStyle name="_Titulní list_SO 05 střecha propočet_SO 100 kom_Soupis prací" xfId="680"/>
    <cellStyle name="_Titulní list_SO 05 střecha propočet_SO 101 provizorní DZ" xfId="681"/>
    <cellStyle name="_Titulní list_SO 05 střecha propočet_SO 200" xfId="682"/>
    <cellStyle name="_Titulní list_SO 05 střecha propočet_Soupis prací_SO400 xls" xfId="683"/>
    <cellStyle name="_Titulní list_SO 05 vzduchové sanační úpravy propočet" xfId="684"/>
    <cellStyle name="_Titulní list_SO 05 vzduchové sanační úpravy propočet_rozpočet_" xfId="685"/>
    <cellStyle name="_Titulní list_SO 05 vzduchové sanační úpravy propočet_SO 100 kom_Soupis prací" xfId="686"/>
    <cellStyle name="_Titulní list_SO 05 vzduchové sanační úpravy propočet_SO 101 provizorní DZ" xfId="687"/>
    <cellStyle name="_Titulní list_SO 05 vzduchové sanační úpravy propočet_SO 200" xfId="688"/>
    <cellStyle name="_Titulní list_SO 05 vzduchové sanační úpravy propočet_Soupis prací_SO400 xls" xfId="689"/>
    <cellStyle name="_Titulní list_SO 100 kom_Soupis prací" xfId="690"/>
    <cellStyle name="_Titulní list_SO 101 provizorní DZ" xfId="691"/>
    <cellStyle name="_Titulní list_SO 200" xfId="692"/>
    <cellStyle name="_Titulní list_Soupis prací_SO400 xls" xfId="693"/>
    <cellStyle name="_ZTI_rozpočet" xfId="694"/>
    <cellStyle name="_ZTI_rozpočet_002_08_4914_002_01_09_17_002Technicka_specifikace_2etapa" xfId="695"/>
    <cellStyle name="_ZTI_rozpočet_002_08_4914_002_01_09_17_002Technicka_specifikace_2etapa_rozpočet_" xfId="696"/>
    <cellStyle name="_ZTI_rozpočet_002_08_4914_002_01_09_17_002Technicka_specifikace_2etapa_SO 100 kom_Soupis prací" xfId="697"/>
    <cellStyle name="_ZTI_rozpočet_002_08_4914_002_01_09_17_002Technicka_specifikace_2etapa_SO 101 provizorní DZ" xfId="698"/>
    <cellStyle name="_ZTI_rozpočet_002_08_4914_002_01_09_17_002Technicka_specifikace_2etapa_SO 200" xfId="699"/>
    <cellStyle name="_ZTI_rozpočet_002_08_4914_002_01_09_17_002Technicka_specifikace_2etapa_Soupis prací_SO400 xls" xfId="700"/>
    <cellStyle name="_ZTI_rozpočet_09-13-zbytek" xfId="701"/>
    <cellStyle name="_ZTI_rozpočet_09-13-zbytek_rozpočet_" xfId="702"/>
    <cellStyle name="_ZTI_rozpočet_09-13-zbytek_SO 100 kom_Soupis prací" xfId="703"/>
    <cellStyle name="_ZTI_rozpočet_09-13-zbytek_SO 101 provizorní DZ" xfId="704"/>
    <cellStyle name="_ZTI_rozpočet_09-13-zbytek_SO 200" xfId="705"/>
    <cellStyle name="_ZTI_rozpočet_09-13-zbytek_Soupis prací_SO400 xls" xfId="706"/>
    <cellStyle name="_ZTI_rozpočet_09-17" xfId="707"/>
    <cellStyle name="_ZTI_rozpočet_09-17_rozpočet_" xfId="708"/>
    <cellStyle name="_ZTI_rozpočet_09-17_SO 100 kom_Soupis prací" xfId="709"/>
    <cellStyle name="_ZTI_rozpočet_09-17_SO 101 provizorní DZ" xfId="710"/>
    <cellStyle name="_ZTI_rozpočet_09-17_SO 200" xfId="711"/>
    <cellStyle name="_ZTI_rozpočet_09-17_Soupis prací_SO400 xls" xfId="712"/>
    <cellStyle name="_ZTI_rozpočet_SO 05 interiér propočet" xfId="713"/>
    <cellStyle name="_ZTI_rozpočet_SO 05 interiér propočet_rozpočet_" xfId="714"/>
    <cellStyle name="_ZTI_rozpočet_SO 05 interiér propočet_SO 100 kom_Soupis prací" xfId="715"/>
    <cellStyle name="_ZTI_rozpočet_SO 05 interiér propočet_SO 101 provizorní DZ" xfId="716"/>
    <cellStyle name="_ZTI_rozpočet_SO 05 interiér propočet_SO 200" xfId="717"/>
    <cellStyle name="_ZTI_rozpočet_SO 05 interiér propočet_Soupis prací_SO400 xls" xfId="718"/>
    <cellStyle name="_ZTI_rozpočet_SO 05 střecha propočet" xfId="719"/>
    <cellStyle name="_ZTI_rozpočet_SO 05 střecha propočet_rozpočet_" xfId="720"/>
    <cellStyle name="_ZTI_rozpočet_SO 05 střecha propočet_SO 100 kom_Soupis prací" xfId="721"/>
    <cellStyle name="_ZTI_rozpočet_SO 05 střecha propočet_SO 101 provizorní DZ" xfId="722"/>
    <cellStyle name="_ZTI_rozpočet_SO 05 střecha propočet_SO 200" xfId="723"/>
    <cellStyle name="_ZTI_rozpočet_SO 05 střecha propočet_Soupis prací_SO400 xls" xfId="724"/>
    <cellStyle name="_ZTI_rozpočet_SO 05 vzduchové sanační úpravy propočet" xfId="725"/>
    <cellStyle name="_ZTI_rozpočet_SO 05 vzduchové sanační úpravy propočet_rozpočet_" xfId="726"/>
    <cellStyle name="_ZTI_rozpočet_SO 05 vzduchové sanační úpravy propočet_SO 100 kom_Soupis prací" xfId="727"/>
    <cellStyle name="_ZTI_rozpočet_SO 05 vzduchové sanační úpravy propočet_SO 101 provizorní DZ" xfId="728"/>
    <cellStyle name="_ZTI_rozpočet_SO 05 vzduchové sanační úpravy propočet_SO 200" xfId="729"/>
    <cellStyle name="_ZTI_rozpočet_SO 05 vzduchové sanační úpravy propočet_Soupis prací_SO400 xls" xfId="730"/>
    <cellStyle name="1" xfId="731"/>
    <cellStyle name="1 000 Kč_ELEKTRO doplněné K PŘEDÁNÍ-  MŠ Přímětická" xfId="732"/>
    <cellStyle name="1_002_08_4914_002_01_09_17_002Technicka_specifikace_2etapa" xfId="733"/>
    <cellStyle name="1_002_08_4914_002_01_09_17_002Technicka_specifikace_2etapa_rozpočet_" xfId="734"/>
    <cellStyle name="1_002_08_4914_002_01_09_17_002Technicka_specifikace_2etapa_SO 100 kom_Soupis prací" xfId="735"/>
    <cellStyle name="1_002_08_4914_002_01_09_17_002Technicka_specifikace_2etapa_SO 101 provizorní DZ" xfId="736"/>
    <cellStyle name="1_002_08_4914_002_01_09_17_002Technicka_specifikace_2etapa_SO 200" xfId="737"/>
    <cellStyle name="1_002_08_4914_002_01_09_17_002Technicka_specifikace_2etapa_Soupis prací_SO400 xls" xfId="738"/>
    <cellStyle name="1_09-13-zbytek" xfId="739"/>
    <cellStyle name="1_09-13-zbytek_rozpočet_" xfId="740"/>
    <cellStyle name="1_09-13-zbytek_SO 100 kom_Soupis prací" xfId="741"/>
    <cellStyle name="1_09-13-zbytek_SO 101 provizorní DZ" xfId="742"/>
    <cellStyle name="1_09-13-zbytek_SO 200" xfId="743"/>
    <cellStyle name="1_09-13-zbytek_Soupis prací_SO400 xls" xfId="744"/>
    <cellStyle name="1_09-17" xfId="745"/>
    <cellStyle name="1_09-17_rozpočet_" xfId="746"/>
    <cellStyle name="1_09-17_SO 100 kom_Soupis prací" xfId="747"/>
    <cellStyle name="1_09-17_SO 101 provizorní DZ" xfId="748"/>
    <cellStyle name="1_09-17_SO 200" xfId="749"/>
    <cellStyle name="1_09-17_Soupis prací_SO400 xls" xfId="750"/>
    <cellStyle name="1_SO 05 interiér propočet" xfId="751"/>
    <cellStyle name="1_SO 05 interiér propočet_rozpočet_" xfId="752"/>
    <cellStyle name="1_SO 05 interiér propočet_SO 100 kom_Soupis prací" xfId="753"/>
    <cellStyle name="1_SO 05 interiér propočet_SO 101 provizorní DZ" xfId="754"/>
    <cellStyle name="1_SO 05 interiér propočet_SO 200" xfId="755"/>
    <cellStyle name="1_SO 05 interiér propočet_Soupis prací_SO400 xls" xfId="756"/>
    <cellStyle name="1_SO 05 střecha propočet" xfId="757"/>
    <cellStyle name="1_SO 05 střecha propočet_rozpočet_" xfId="758"/>
    <cellStyle name="1_SO 05 střecha propočet_SO 100 kom_Soupis prací" xfId="759"/>
    <cellStyle name="1_SO 05 střecha propočet_SO 101 provizorní DZ" xfId="760"/>
    <cellStyle name="1_SO 05 střecha propočet_SO 200" xfId="761"/>
    <cellStyle name="1_SO 05 střecha propočet_Soupis prací_SO400 xls" xfId="762"/>
    <cellStyle name="1_SO 05 vzduchové sanační úpravy propočet" xfId="763"/>
    <cellStyle name="1_SO 05 vzduchové sanační úpravy propočet_rozpočet_" xfId="764"/>
    <cellStyle name="1_SO 05 vzduchové sanační úpravy propočet_SO 100 kom_Soupis prací" xfId="765"/>
    <cellStyle name="1_SO 05 vzduchové sanační úpravy propočet_SO 101 provizorní DZ" xfId="766"/>
    <cellStyle name="1_SO 05 vzduchové sanační úpravy propočet_SO 200" xfId="767"/>
    <cellStyle name="1_SO 05 vzduchové sanační úpravy propočet_Soupis prací_SO400 xls" xfId="768"/>
    <cellStyle name="cárkyd" xfId="769"/>
    <cellStyle name="cary" xfId="770"/>
    <cellStyle name="Comma [0]_Cenik (2)" xfId="771"/>
    <cellStyle name="Comma_laroux" xfId="772"/>
    <cellStyle name="Currency [0]_laroux" xfId="773"/>
    <cellStyle name="Currency_laroux" xfId="774"/>
    <cellStyle name="čárky [0]_ELEKTRO doplněné K PŘEDÁNÍ-  MŠ Přímětická" xfId="775"/>
    <cellStyle name="číslo" xfId="776"/>
    <cellStyle name="Dezimal [0]_--&gt;2-1" xfId="777"/>
    <cellStyle name="Dezimal_--&gt;2-1" xfId="778"/>
    <cellStyle name="Dziesiętny [0]_laroux" xfId="779"/>
    <cellStyle name="Dziesiętny_laroux" xfId="780"/>
    <cellStyle name="Firma" xfId="781"/>
    <cellStyle name="Hlavní nadpis" xfId="782"/>
    <cellStyle name="Jednotka" xfId="783"/>
    <cellStyle name="lehký dolní okraj" xfId="784"/>
    <cellStyle name="množství" xfId="785"/>
    <cellStyle name="Nadpis1" xfId="786"/>
    <cellStyle name="Nadpis1 1" xfId="787"/>
    <cellStyle name="Nadpis1 2" xfId="788"/>
    <cellStyle name="Naklady" xfId="789"/>
    <cellStyle name="normal" xfId="790"/>
    <cellStyle name="Normální" xfId="0" builtinId="0"/>
    <cellStyle name="normální 2" xfId="791"/>
    <cellStyle name="Normální 3" xfId="812"/>
    <cellStyle name="normální_002_ROZP_OCENENY_VV_upr08-2010" xfId="3"/>
    <cellStyle name="normální_Hala Dubenec rozpočet" xfId="817"/>
    <cellStyle name="normální_List1" xfId="813"/>
    <cellStyle name="normální_Mobil_502Roz" xfId="2"/>
    <cellStyle name="normální_River Diamond_CELKOVÁ REKAPITULACE" xfId="814"/>
    <cellStyle name="normální_SO 05 fasáda propočet" xfId="816"/>
    <cellStyle name="normální_SO 05 fasáda propočet_SO 100 kom_Soupis prací" xfId="4"/>
    <cellStyle name="normální_Stavba_" xfId="815"/>
    <cellStyle name="normální_Troja" xfId="1"/>
    <cellStyle name="Normalny_Ceny jedn" xfId="792"/>
    <cellStyle name="Podnadpis" xfId="793"/>
    <cellStyle name="Položka" xfId="794"/>
    <cellStyle name="procent 2" xfId="795"/>
    <cellStyle name="Specifikace" xfId="796"/>
    <cellStyle name="Standard_--&gt;2-1" xfId="797"/>
    <cellStyle name="Stín+tučně" xfId="798"/>
    <cellStyle name="Stín+tučně+velké písmo" xfId="799"/>
    <cellStyle name="Styl 1" xfId="800"/>
    <cellStyle name="Suma" xfId="801"/>
    <cellStyle name="Tučně" xfId="802"/>
    <cellStyle name="TYP ŘÁDKU_4(sloupceJ-L)" xfId="803"/>
    <cellStyle name="Währung [0]_--&gt;2-1" xfId="804"/>
    <cellStyle name="Währung_--&gt;2-1" xfId="805"/>
    <cellStyle name="Walutowy [0]_laroux" xfId="806"/>
    <cellStyle name="Walutowy_laroux" xfId="807"/>
    <cellStyle name="Wהhrung [0]_--&gt;2-1" xfId="808"/>
    <cellStyle name="Wהhrung_--&gt;2-1" xfId="809"/>
    <cellStyle name="základní" xfId="810"/>
    <cellStyle name="Zvýrazni" xfId="8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_Akce\3130_Jedli&#269;k&#367;v%20&#250;stav\V&#253;stupy_2\RO_Dostavba%20Jedli&#269;kova%20&#250;stavu%20a%20&#353;kol%20-%20II.etap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ola\c\My%20Documents\jola\OFERENCI\14%20Ilbau\10.12.99%20Ilbau.%20Summary%20bill%20of%20quantitie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INDOWS\TEMP\&#269;.%2041%20Zelen&#253;%20ostrov%20roz.%20rozpo&#269;tu%20na%20DC%20(bez%20list.%20v&#253;stupu)\Rozpo&#269;et%20stavby%20dle%20DC\sa_SO51_4_vv_0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26\jola\WINDOWS\TEMP\Oferta%20-%20za&#322;.%209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ola\c\My%20Documents\jola\OFERENCI\11%20Exbud\13.12.99.%20Exbud.%20List%20of%20unit%20rates.%20nr%209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"/>
      <sheetName val="Rekapitulace "/>
      <sheetName val="Statická část"/>
      <sheetName val="stavebni C-D"/>
      <sheetName val="Stavební F"/>
      <sheetName val="venkovní rampa"/>
      <sheetName val="pěší komunikace"/>
      <sheetName val="ZTI_C"/>
      <sheetName val="ZTI_D"/>
      <sheetName val="ÚT-C"/>
      <sheetName val="ÚT-D"/>
      <sheetName val="silnoproud"/>
      <sheetName val="slaboproud"/>
      <sheetName val="VZT"/>
      <sheetName val="MaR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>
        <row r="44">
          <cell r="C44" t="str">
            <v>EGT347F101</v>
          </cell>
        </row>
        <row r="45">
          <cell r="C45" t="str">
            <v>0368839000</v>
          </cell>
        </row>
        <row r="46">
          <cell r="C46" t="str">
            <v>EGT311F101</v>
          </cell>
        </row>
        <row r="47">
          <cell r="C47" t="str">
            <v>TFL201F601</v>
          </cell>
        </row>
        <row r="48">
          <cell r="C48" t="str">
            <v>KS300 /1C2F001</v>
          </cell>
        </row>
        <row r="49">
          <cell r="C49" t="str">
            <v>KS600C2F001</v>
          </cell>
        </row>
        <row r="50">
          <cell r="C50" t="str">
            <v>HSC120F001</v>
          </cell>
        </row>
        <row r="51">
          <cell r="C51" t="str">
            <v>0362225001</v>
          </cell>
        </row>
        <row r="52">
          <cell r="C52" t="str">
            <v>BXN015F210</v>
          </cell>
        </row>
        <row r="53">
          <cell r="C53" t="str">
            <v>AVM114SF132</v>
          </cell>
        </row>
        <row r="54">
          <cell r="C54" t="str">
            <v>0370560016</v>
          </cell>
        </row>
        <row r="55">
          <cell r="C55" t="str">
            <v>ASF122F120</v>
          </cell>
        </row>
        <row r="57">
          <cell r="C57" t="str">
            <v>EGT347F101</v>
          </cell>
        </row>
        <row r="58">
          <cell r="C58" t="str">
            <v>0368839000</v>
          </cell>
        </row>
        <row r="59">
          <cell r="C59" t="str">
            <v>EGT311F101</v>
          </cell>
        </row>
        <row r="60">
          <cell r="C60" t="str">
            <v>TFL201F601</v>
          </cell>
        </row>
        <row r="61">
          <cell r="C61" t="str">
            <v>KS300 /1C2F001</v>
          </cell>
        </row>
        <row r="62">
          <cell r="C62" t="str">
            <v>KS600C2F001</v>
          </cell>
        </row>
        <row r="63">
          <cell r="C63" t="str">
            <v>BXN020F200</v>
          </cell>
        </row>
        <row r="64">
          <cell r="C64" t="str">
            <v>AVM114SF132</v>
          </cell>
        </row>
        <row r="65">
          <cell r="C65" t="str">
            <v>0370560016</v>
          </cell>
        </row>
        <row r="66">
          <cell r="C66" t="str">
            <v>ASF122F120</v>
          </cell>
        </row>
        <row r="69">
          <cell r="C69" t="str">
            <v>EGT301F101</v>
          </cell>
        </row>
        <row r="70">
          <cell r="C70" t="str">
            <v>0370560011</v>
          </cell>
        </row>
        <row r="72">
          <cell r="C72" t="str">
            <v>EGT301F101</v>
          </cell>
        </row>
        <row r="73">
          <cell r="C73" t="str">
            <v>0370560011</v>
          </cell>
        </row>
        <row r="75">
          <cell r="C75" t="str">
            <v>ASM114SF132</v>
          </cell>
        </row>
        <row r="78">
          <cell r="C78" t="str">
            <v>ASM114SF132</v>
          </cell>
        </row>
        <row r="80">
          <cell r="C80" t="str">
            <v>EGT301F101</v>
          </cell>
        </row>
        <row r="81">
          <cell r="C81" t="str">
            <v>0370560011</v>
          </cell>
        </row>
        <row r="85">
          <cell r="C85" t="str">
            <v>EGT346F101</v>
          </cell>
        </row>
        <row r="86">
          <cell r="C86" t="str">
            <v>0226807120</v>
          </cell>
        </row>
        <row r="87">
          <cell r="C87" t="str">
            <v>0368840000</v>
          </cell>
        </row>
        <row r="88">
          <cell r="C88" t="str">
            <v>TSO670F001</v>
          </cell>
        </row>
        <row r="89">
          <cell r="C89" t="str">
            <v>KS600C2F001</v>
          </cell>
        </row>
        <row r="90">
          <cell r="C90" t="str">
            <v>SE 22/F</v>
          </cell>
        </row>
        <row r="91">
          <cell r="C91" t="str">
            <v>T6</v>
          </cell>
        </row>
        <row r="93">
          <cell r="C93" t="str">
            <v>EGT301F101</v>
          </cell>
        </row>
        <row r="94">
          <cell r="C94" t="str">
            <v>0370560011</v>
          </cell>
        </row>
        <row r="95">
          <cell r="C95" t="str">
            <v>EGT311F101</v>
          </cell>
        </row>
        <row r="96">
          <cell r="C96" t="str">
            <v>EGT346F101</v>
          </cell>
        </row>
        <row r="97">
          <cell r="C97" t="str">
            <v>0226807120</v>
          </cell>
        </row>
        <row r="98">
          <cell r="C98" t="str">
            <v>0368840000</v>
          </cell>
        </row>
        <row r="99">
          <cell r="C99" t="str">
            <v>RAK82.4/3728M</v>
          </cell>
        </row>
        <row r="100">
          <cell r="C100" t="str">
            <v>0226807120</v>
          </cell>
        </row>
        <row r="101">
          <cell r="C101" t="str">
            <v>0364142000</v>
          </cell>
        </row>
        <row r="102">
          <cell r="C102" t="str">
            <v>RAK82.4/3728M</v>
          </cell>
        </row>
        <row r="103">
          <cell r="C103" t="str">
            <v>RHV01+SZ1</v>
          </cell>
        </row>
        <row r="104">
          <cell r="C104" t="str">
            <v>T6</v>
          </cell>
        </row>
        <row r="105">
          <cell r="C105" t="str">
            <v>BXN025F200</v>
          </cell>
        </row>
        <row r="106">
          <cell r="C106" t="str">
            <v>AVM114SF132</v>
          </cell>
        </row>
        <row r="107">
          <cell r="C107" t="str">
            <v>0370560016</v>
          </cell>
        </row>
        <row r="108">
          <cell r="C108" t="str">
            <v>BXN020F200</v>
          </cell>
        </row>
        <row r="109">
          <cell r="C109" t="str">
            <v>AVM114SF132</v>
          </cell>
        </row>
        <row r="110">
          <cell r="C110" t="str">
            <v>0370560016</v>
          </cell>
        </row>
        <row r="111">
          <cell r="C111" t="str">
            <v>BXN032F200</v>
          </cell>
        </row>
        <row r="112">
          <cell r="C112" t="str">
            <v>AVM114SF132</v>
          </cell>
        </row>
        <row r="113">
          <cell r="C113" t="str">
            <v>0370560016</v>
          </cell>
        </row>
        <row r="115">
          <cell r="C115" t="str">
            <v>EGT346F101</v>
          </cell>
        </row>
        <row r="116">
          <cell r="C116" t="str">
            <v>0226807120</v>
          </cell>
        </row>
        <row r="117">
          <cell r="C117" t="str">
            <v>0368840000</v>
          </cell>
        </row>
        <row r="118">
          <cell r="C118" t="str">
            <v>TSO670F001</v>
          </cell>
        </row>
        <row r="119">
          <cell r="C119" t="str">
            <v>KS600C2F001</v>
          </cell>
        </row>
        <row r="120">
          <cell r="C120" t="str">
            <v>GTE CO</v>
          </cell>
        </row>
        <row r="121">
          <cell r="C121" t="str">
            <v>SE 22/F</v>
          </cell>
        </row>
        <row r="123">
          <cell r="C123" t="str">
            <v>EGT301F101</v>
          </cell>
        </row>
        <row r="124">
          <cell r="C124" t="str">
            <v>0370560011</v>
          </cell>
        </row>
        <row r="125">
          <cell r="C125" t="str">
            <v>EGT311F101</v>
          </cell>
        </row>
        <row r="126">
          <cell r="C126" t="str">
            <v>EGT346F101</v>
          </cell>
        </row>
        <row r="127">
          <cell r="C127" t="str">
            <v>0226807120</v>
          </cell>
        </row>
        <row r="128">
          <cell r="C128" t="str">
            <v>0368840000</v>
          </cell>
        </row>
        <row r="129">
          <cell r="C129" t="str">
            <v>RAK82.4/3728M</v>
          </cell>
        </row>
        <row r="130">
          <cell r="C130" t="str">
            <v>0226807120</v>
          </cell>
        </row>
        <row r="131">
          <cell r="C131" t="str">
            <v>0364142000</v>
          </cell>
        </row>
        <row r="132">
          <cell r="C132" t="str">
            <v>RAK82.4/3728M</v>
          </cell>
        </row>
        <row r="133">
          <cell r="C133" t="str">
            <v>RHV01+SZ1</v>
          </cell>
        </row>
        <row r="134">
          <cell r="C134" t="str">
            <v>T6</v>
          </cell>
        </row>
        <row r="135">
          <cell r="C135" t="str">
            <v>BXN015F210</v>
          </cell>
        </row>
        <row r="136">
          <cell r="C136" t="str">
            <v>AVM114SF132</v>
          </cell>
        </row>
        <row r="137">
          <cell r="C137" t="str">
            <v>0370560016</v>
          </cell>
        </row>
        <row r="138">
          <cell r="C138" t="str">
            <v>BXN032F200</v>
          </cell>
        </row>
        <row r="139">
          <cell r="C139" t="str">
            <v>AVM114SF132</v>
          </cell>
        </row>
        <row r="140">
          <cell r="C140" t="str">
            <v>0370560016</v>
          </cell>
        </row>
        <row r="141">
          <cell r="C141" t="str">
            <v>BXN015F200</v>
          </cell>
        </row>
        <row r="142">
          <cell r="C142" t="str">
            <v>AVM114SF132</v>
          </cell>
        </row>
        <row r="143">
          <cell r="C143" t="str">
            <v>0370560016</v>
          </cell>
        </row>
        <row r="151">
          <cell r="C151" t="str">
            <v>EYR203F001</v>
          </cell>
        </row>
        <row r="152">
          <cell r="C152" t="str">
            <v>0374413001</v>
          </cell>
        </row>
        <row r="153">
          <cell r="C153" t="str">
            <v>EYL220F001</v>
          </cell>
        </row>
        <row r="154">
          <cell r="C154" t="str">
            <v>EYR203F001</v>
          </cell>
        </row>
        <row r="155">
          <cell r="C155" t="str">
            <v>0374413001</v>
          </cell>
        </row>
        <row r="156">
          <cell r="C156" t="str">
            <v>EYR203F001</v>
          </cell>
        </row>
        <row r="157">
          <cell r="C157" t="str">
            <v>0374413001</v>
          </cell>
        </row>
        <row r="158">
          <cell r="C158" t="str">
            <v>EYR203F001</v>
          </cell>
        </row>
        <row r="159">
          <cell r="C159" t="str">
            <v>0374413001</v>
          </cell>
        </row>
        <row r="160">
          <cell r="C160" t="str">
            <v>EYT240F001</v>
          </cell>
        </row>
        <row r="161">
          <cell r="C161" t="str">
            <v>0367842002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p_6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b. elektr."/>
      <sheetName val="Rob. zewn. i budowl."/>
      <sheetName val="Instalacje sanitarne, ppoż."/>
      <sheetName val="Sieci zewn."/>
      <sheetName val="Inst. energetyczne"/>
      <sheetName val="Rob_ elektr_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boty sanitarne"/>
      <sheetName val="Roboty budowlane"/>
      <sheetName val="Roboty elektryczne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showGridLines="0" view="pageBreakPreview" zoomScaleSheetLayoutView="100" workbookViewId="0">
      <selection activeCell="G14" sqref="G14"/>
    </sheetView>
  </sheetViews>
  <sheetFormatPr defaultRowHeight="13.2"/>
  <cols>
    <col min="1" max="1" width="3.5546875" style="41" customWidth="1"/>
    <col min="2" max="2" width="12.109375" style="41" customWidth="1"/>
    <col min="3" max="3" width="6.5546875" style="41" customWidth="1"/>
    <col min="4" max="4" width="36" style="41" customWidth="1"/>
    <col min="5" max="5" width="8" style="114" customWidth="1"/>
    <col min="6" max="6" width="8.33203125" style="115" customWidth="1"/>
    <col min="7" max="7" width="13.6640625" style="116" customWidth="1"/>
    <col min="8" max="8" width="0" style="41" hidden="1" customWidth="1"/>
    <col min="9" max="9" width="14.33203125" style="41" customWidth="1"/>
    <col min="10" max="10" width="0.6640625" style="41" customWidth="1"/>
    <col min="11" max="11" width="3.6640625" style="41" customWidth="1"/>
    <col min="12" max="12" width="2.109375" style="41" customWidth="1"/>
    <col min="13" max="256" width="9.109375" style="41"/>
    <col min="257" max="257" width="3.5546875" style="41" customWidth="1"/>
    <col min="258" max="258" width="12.109375" style="41" customWidth="1"/>
    <col min="259" max="259" width="6.5546875" style="41" customWidth="1"/>
    <col min="260" max="260" width="36" style="41" customWidth="1"/>
    <col min="261" max="261" width="8" style="41" customWidth="1"/>
    <col min="262" max="262" width="8.33203125" style="41" customWidth="1"/>
    <col min="263" max="263" width="13.6640625" style="41" customWidth="1"/>
    <col min="264" max="264" width="0" style="41" hidden="1" customWidth="1"/>
    <col min="265" max="265" width="14.33203125" style="41" customWidth="1"/>
    <col min="266" max="266" width="0.6640625" style="41" customWidth="1"/>
    <col min="267" max="267" width="3.6640625" style="41" customWidth="1"/>
    <col min="268" max="268" width="2.109375" style="41" customWidth="1"/>
    <col min="269" max="512" width="9.109375" style="41"/>
    <col min="513" max="513" width="3.5546875" style="41" customWidth="1"/>
    <col min="514" max="514" width="12.109375" style="41" customWidth="1"/>
    <col min="515" max="515" width="6.5546875" style="41" customWidth="1"/>
    <col min="516" max="516" width="36" style="41" customWidth="1"/>
    <col min="517" max="517" width="8" style="41" customWidth="1"/>
    <col min="518" max="518" width="8.33203125" style="41" customWidth="1"/>
    <col min="519" max="519" width="13.6640625" style="41" customWidth="1"/>
    <col min="520" max="520" width="0" style="41" hidden="1" customWidth="1"/>
    <col min="521" max="521" width="14.33203125" style="41" customWidth="1"/>
    <col min="522" max="522" width="0.6640625" style="41" customWidth="1"/>
    <col min="523" max="523" width="3.6640625" style="41" customWidth="1"/>
    <col min="524" max="524" width="2.109375" style="41" customWidth="1"/>
    <col min="525" max="768" width="9.109375" style="41"/>
    <col min="769" max="769" width="3.5546875" style="41" customWidth="1"/>
    <col min="770" max="770" width="12.109375" style="41" customWidth="1"/>
    <col min="771" max="771" width="6.5546875" style="41" customWidth="1"/>
    <col min="772" max="772" width="36" style="41" customWidth="1"/>
    <col min="773" max="773" width="8" style="41" customWidth="1"/>
    <col min="774" max="774" width="8.33203125" style="41" customWidth="1"/>
    <col min="775" max="775" width="13.6640625" style="41" customWidth="1"/>
    <col min="776" max="776" width="0" style="41" hidden="1" customWidth="1"/>
    <col min="777" max="777" width="14.33203125" style="41" customWidth="1"/>
    <col min="778" max="778" width="0.6640625" style="41" customWidth="1"/>
    <col min="779" max="779" width="3.6640625" style="41" customWidth="1"/>
    <col min="780" max="780" width="2.109375" style="41" customWidth="1"/>
    <col min="781" max="1024" width="9.109375" style="41"/>
    <col min="1025" max="1025" width="3.5546875" style="41" customWidth="1"/>
    <col min="1026" max="1026" width="12.109375" style="41" customWidth="1"/>
    <col min="1027" max="1027" width="6.5546875" style="41" customWidth="1"/>
    <col min="1028" max="1028" width="36" style="41" customWidth="1"/>
    <col min="1029" max="1029" width="8" style="41" customWidth="1"/>
    <col min="1030" max="1030" width="8.33203125" style="41" customWidth="1"/>
    <col min="1031" max="1031" width="13.6640625" style="41" customWidth="1"/>
    <col min="1032" max="1032" width="0" style="41" hidden="1" customWidth="1"/>
    <col min="1033" max="1033" width="14.33203125" style="41" customWidth="1"/>
    <col min="1034" max="1034" width="0.6640625" style="41" customWidth="1"/>
    <col min="1035" max="1035" width="3.6640625" style="41" customWidth="1"/>
    <col min="1036" max="1036" width="2.109375" style="41" customWidth="1"/>
    <col min="1037" max="1280" width="9.109375" style="41"/>
    <col min="1281" max="1281" width="3.5546875" style="41" customWidth="1"/>
    <col min="1282" max="1282" width="12.109375" style="41" customWidth="1"/>
    <col min="1283" max="1283" width="6.5546875" style="41" customWidth="1"/>
    <col min="1284" max="1284" width="36" style="41" customWidth="1"/>
    <col min="1285" max="1285" width="8" style="41" customWidth="1"/>
    <col min="1286" max="1286" width="8.33203125" style="41" customWidth="1"/>
    <col min="1287" max="1287" width="13.6640625" style="41" customWidth="1"/>
    <col min="1288" max="1288" width="0" style="41" hidden="1" customWidth="1"/>
    <col min="1289" max="1289" width="14.33203125" style="41" customWidth="1"/>
    <col min="1290" max="1290" width="0.6640625" style="41" customWidth="1"/>
    <col min="1291" max="1291" width="3.6640625" style="41" customWidth="1"/>
    <col min="1292" max="1292" width="2.109375" style="41" customWidth="1"/>
    <col min="1293" max="1536" width="9.109375" style="41"/>
    <col min="1537" max="1537" width="3.5546875" style="41" customWidth="1"/>
    <col min="1538" max="1538" width="12.109375" style="41" customWidth="1"/>
    <col min="1539" max="1539" width="6.5546875" style="41" customWidth="1"/>
    <col min="1540" max="1540" width="36" style="41" customWidth="1"/>
    <col min="1541" max="1541" width="8" style="41" customWidth="1"/>
    <col min="1542" max="1542" width="8.33203125" style="41" customWidth="1"/>
    <col min="1543" max="1543" width="13.6640625" style="41" customWidth="1"/>
    <col min="1544" max="1544" width="0" style="41" hidden="1" customWidth="1"/>
    <col min="1545" max="1545" width="14.33203125" style="41" customWidth="1"/>
    <col min="1546" max="1546" width="0.6640625" style="41" customWidth="1"/>
    <col min="1547" max="1547" width="3.6640625" style="41" customWidth="1"/>
    <col min="1548" max="1548" width="2.109375" style="41" customWidth="1"/>
    <col min="1549" max="1792" width="9.109375" style="41"/>
    <col min="1793" max="1793" width="3.5546875" style="41" customWidth="1"/>
    <col min="1794" max="1794" width="12.109375" style="41" customWidth="1"/>
    <col min="1795" max="1795" width="6.5546875" style="41" customWidth="1"/>
    <col min="1796" max="1796" width="36" style="41" customWidth="1"/>
    <col min="1797" max="1797" width="8" style="41" customWidth="1"/>
    <col min="1798" max="1798" width="8.33203125" style="41" customWidth="1"/>
    <col min="1799" max="1799" width="13.6640625" style="41" customWidth="1"/>
    <col min="1800" max="1800" width="0" style="41" hidden="1" customWidth="1"/>
    <col min="1801" max="1801" width="14.33203125" style="41" customWidth="1"/>
    <col min="1802" max="1802" width="0.6640625" style="41" customWidth="1"/>
    <col min="1803" max="1803" width="3.6640625" style="41" customWidth="1"/>
    <col min="1804" max="1804" width="2.109375" style="41" customWidth="1"/>
    <col min="1805" max="2048" width="9.109375" style="41"/>
    <col min="2049" max="2049" width="3.5546875" style="41" customWidth="1"/>
    <col min="2050" max="2050" width="12.109375" style="41" customWidth="1"/>
    <col min="2051" max="2051" width="6.5546875" style="41" customWidth="1"/>
    <col min="2052" max="2052" width="36" style="41" customWidth="1"/>
    <col min="2053" max="2053" width="8" style="41" customWidth="1"/>
    <col min="2054" max="2054" width="8.33203125" style="41" customWidth="1"/>
    <col min="2055" max="2055" width="13.6640625" style="41" customWidth="1"/>
    <col min="2056" max="2056" width="0" style="41" hidden="1" customWidth="1"/>
    <col min="2057" max="2057" width="14.33203125" style="41" customWidth="1"/>
    <col min="2058" max="2058" width="0.6640625" style="41" customWidth="1"/>
    <col min="2059" max="2059" width="3.6640625" style="41" customWidth="1"/>
    <col min="2060" max="2060" width="2.109375" style="41" customWidth="1"/>
    <col min="2061" max="2304" width="9.109375" style="41"/>
    <col min="2305" max="2305" width="3.5546875" style="41" customWidth="1"/>
    <col min="2306" max="2306" width="12.109375" style="41" customWidth="1"/>
    <col min="2307" max="2307" width="6.5546875" style="41" customWidth="1"/>
    <col min="2308" max="2308" width="36" style="41" customWidth="1"/>
    <col min="2309" max="2309" width="8" style="41" customWidth="1"/>
    <col min="2310" max="2310" width="8.33203125" style="41" customWidth="1"/>
    <col min="2311" max="2311" width="13.6640625" style="41" customWidth="1"/>
    <col min="2312" max="2312" width="0" style="41" hidden="1" customWidth="1"/>
    <col min="2313" max="2313" width="14.33203125" style="41" customWidth="1"/>
    <col min="2314" max="2314" width="0.6640625" style="41" customWidth="1"/>
    <col min="2315" max="2315" width="3.6640625" style="41" customWidth="1"/>
    <col min="2316" max="2316" width="2.109375" style="41" customWidth="1"/>
    <col min="2317" max="2560" width="9.109375" style="41"/>
    <col min="2561" max="2561" width="3.5546875" style="41" customWidth="1"/>
    <col min="2562" max="2562" width="12.109375" style="41" customWidth="1"/>
    <col min="2563" max="2563" width="6.5546875" style="41" customWidth="1"/>
    <col min="2564" max="2564" width="36" style="41" customWidth="1"/>
    <col min="2565" max="2565" width="8" style="41" customWidth="1"/>
    <col min="2566" max="2566" width="8.33203125" style="41" customWidth="1"/>
    <col min="2567" max="2567" width="13.6640625" style="41" customWidth="1"/>
    <col min="2568" max="2568" width="0" style="41" hidden="1" customWidth="1"/>
    <col min="2569" max="2569" width="14.33203125" style="41" customWidth="1"/>
    <col min="2570" max="2570" width="0.6640625" style="41" customWidth="1"/>
    <col min="2571" max="2571" width="3.6640625" style="41" customWidth="1"/>
    <col min="2572" max="2572" width="2.109375" style="41" customWidth="1"/>
    <col min="2573" max="2816" width="9.109375" style="41"/>
    <col min="2817" max="2817" width="3.5546875" style="41" customWidth="1"/>
    <col min="2818" max="2818" width="12.109375" style="41" customWidth="1"/>
    <col min="2819" max="2819" width="6.5546875" style="41" customWidth="1"/>
    <col min="2820" max="2820" width="36" style="41" customWidth="1"/>
    <col min="2821" max="2821" width="8" style="41" customWidth="1"/>
    <col min="2822" max="2822" width="8.33203125" style="41" customWidth="1"/>
    <col min="2823" max="2823" width="13.6640625" style="41" customWidth="1"/>
    <col min="2824" max="2824" width="0" style="41" hidden="1" customWidth="1"/>
    <col min="2825" max="2825" width="14.33203125" style="41" customWidth="1"/>
    <col min="2826" max="2826" width="0.6640625" style="41" customWidth="1"/>
    <col min="2827" max="2827" width="3.6640625" style="41" customWidth="1"/>
    <col min="2828" max="2828" width="2.109375" style="41" customWidth="1"/>
    <col min="2829" max="3072" width="9.109375" style="41"/>
    <col min="3073" max="3073" width="3.5546875" style="41" customWidth="1"/>
    <col min="3074" max="3074" width="12.109375" style="41" customWidth="1"/>
    <col min="3075" max="3075" width="6.5546875" style="41" customWidth="1"/>
    <col min="3076" max="3076" width="36" style="41" customWidth="1"/>
    <col min="3077" max="3077" width="8" style="41" customWidth="1"/>
    <col min="3078" max="3078" width="8.33203125" style="41" customWidth="1"/>
    <col min="3079" max="3079" width="13.6640625" style="41" customWidth="1"/>
    <col min="3080" max="3080" width="0" style="41" hidden="1" customWidth="1"/>
    <col min="3081" max="3081" width="14.33203125" style="41" customWidth="1"/>
    <col min="3082" max="3082" width="0.6640625" style="41" customWidth="1"/>
    <col min="3083" max="3083" width="3.6640625" style="41" customWidth="1"/>
    <col min="3084" max="3084" width="2.109375" style="41" customWidth="1"/>
    <col min="3085" max="3328" width="9.109375" style="41"/>
    <col min="3329" max="3329" width="3.5546875" style="41" customWidth="1"/>
    <col min="3330" max="3330" width="12.109375" style="41" customWidth="1"/>
    <col min="3331" max="3331" width="6.5546875" style="41" customWidth="1"/>
    <col min="3332" max="3332" width="36" style="41" customWidth="1"/>
    <col min="3333" max="3333" width="8" style="41" customWidth="1"/>
    <col min="3334" max="3334" width="8.33203125" style="41" customWidth="1"/>
    <col min="3335" max="3335" width="13.6640625" style="41" customWidth="1"/>
    <col min="3336" max="3336" width="0" style="41" hidden="1" customWidth="1"/>
    <col min="3337" max="3337" width="14.33203125" style="41" customWidth="1"/>
    <col min="3338" max="3338" width="0.6640625" style="41" customWidth="1"/>
    <col min="3339" max="3339" width="3.6640625" style="41" customWidth="1"/>
    <col min="3340" max="3340" width="2.109375" style="41" customWidth="1"/>
    <col min="3341" max="3584" width="9.109375" style="41"/>
    <col min="3585" max="3585" width="3.5546875" style="41" customWidth="1"/>
    <col min="3586" max="3586" width="12.109375" style="41" customWidth="1"/>
    <col min="3587" max="3587" width="6.5546875" style="41" customWidth="1"/>
    <col min="3588" max="3588" width="36" style="41" customWidth="1"/>
    <col min="3589" max="3589" width="8" style="41" customWidth="1"/>
    <col min="3590" max="3590" width="8.33203125" style="41" customWidth="1"/>
    <col min="3591" max="3591" width="13.6640625" style="41" customWidth="1"/>
    <col min="3592" max="3592" width="0" style="41" hidden="1" customWidth="1"/>
    <col min="3593" max="3593" width="14.33203125" style="41" customWidth="1"/>
    <col min="3594" max="3594" width="0.6640625" style="41" customWidth="1"/>
    <col min="3595" max="3595" width="3.6640625" style="41" customWidth="1"/>
    <col min="3596" max="3596" width="2.109375" style="41" customWidth="1"/>
    <col min="3597" max="3840" width="9.109375" style="41"/>
    <col min="3841" max="3841" width="3.5546875" style="41" customWidth="1"/>
    <col min="3842" max="3842" width="12.109375" style="41" customWidth="1"/>
    <col min="3843" max="3843" width="6.5546875" style="41" customWidth="1"/>
    <col min="3844" max="3844" width="36" style="41" customWidth="1"/>
    <col min="3845" max="3845" width="8" style="41" customWidth="1"/>
    <col min="3846" max="3846" width="8.33203125" style="41" customWidth="1"/>
    <col min="3847" max="3847" width="13.6640625" style="41" customWidth="1"/>
    <col min="3848" max="3848" width="0" style="41" hidden="1" customWidth="1"/>
    <col min="3849" max="3849" width="14.33203125" style="41" customWidth="1"/>
    <col min="3850" max="3850" width="0.6640625" style="41" customWidth="1"/>
    <col min="3851" max="3851" width="3.6640625" style="41" customWidth="1"/>
    <col min="3852" max="3852" width="2.109375" style="41" customWidth="1"/>
    <col min="3853" max="4096" width="9.109375" style="41"/>
    <col min="4097" max="4097" width="3.5546875" style="41" customWidth="1"/>
    <col min="4098" max="4098" width="12.109375" style="41" customWidth="1"/>
    <col min="4099" max="4099" width="6.5546875" style="41" customWidth="1"/>
    <col min="4100" max="4100" width="36" style="41" customWidth="1"/>
    <col min="4101" max="4101" width="8" style="41" customWidth="1"/>
    <col min="4102" max="4102" width="8.33203125" style="41" customWidth="1"/>
    <col min="4103" max="4103" width="13.6640625" style="41" customWidth="1"/>
    <col min="4104" max="4104" width="0" style="41" hidden="1" customWidth="1"/>
    <col min="4105" max="4105" width="14.33203125" style="41" customWidth="1"/>
    <col min="4106" max="4106" width="0.6640625" style="41" customWidth="1"/>
    <col min="4107" max="4107" width="3.6640625" style="41" customWidth="1"/>
    <col min="4108" max="4108" width="2.109375" style="41" customWidth="1"/>
    <col min="4109" max="4352" width="9.109375" style="41"/>
    <col min="4353" max="4353" width="3.5546875" style="41" customWidth="1"/>
    <col min="4354" max="4354" width="12.109375" style="41" customWidth="1"/>
    <col min="4355" max="4355" width="6.5546875" style="41" customWidth="1"/>
    <col min="4356" max="4356" width="36" style="41" customWidth="1"/>
    <col min="4357" max="4357" width="8" style="41" customWidth="1"/>
    <col min="4358" max="4358" width="8.33203125" style="41" customWidth="1"/>
    <col min="4359" max="4359" width="13.6640625" style="41" customWidth="1"/>
    <col min="4360" max="4360" width="0" style="41" hidden="1" customWidth="1"/>
    <col min="4361" max="4361" width="14.33203125" style="41" customWidth="1"/>
    <col min="4362" max="4362" width="0.6640625" style="41" customWidth="1"/>
    <col min="4363" max="4363" width="3.6640625" style="41" customWidth="1"/>
    <col min="4364" max="4364" width="2.109375" style="41" customWidth="1"/>
    <col min="4365" max="4608" width="9.109375" style="41"/>
    <col min="4609" max="4609" width="3.5546875" style="41" customWidth="1"/>
    <col min="4610" max="4610" width="12.109375" style="41" customWidth="1"/>
    <col min="4611" max="4611" width="6.5546875" style="41" customWidth="1"/>
    <col min="4612" max="4612" width="36" style="41" customWidth="1"/>
    <col min="4613" max="4613" width="8" style="41" customWidth="1"/>
    <col min="4614" max="4614" width="8.33203125" style="41" customWidth="1"/>
    <col min="4615" max="4615" width="13.6640625" style="41" customWidth="1"/>
    <col min="4616" max="4616" width="0" style="41" hidden="1" customWidth="1"/>
    <col min="4617" max="4617" width="14.33203125" style="41" customWidth="1"/>
    <col min="4618" max="4618" width="0.6640625" style="41" customWidth="1"/>
    <col min="4619" max="4619" width="3.6640625" style="41" customWidth="1"/>
    <col min="4620" max="4620" width="2.109375" style="41" customWidth="1"/>
    <col min="4621" max="4864" width="9.109375" style="41"/>
    <col min="4865" max="4865" width="3.5546875" style="41" customWidth="1"/>
    <col min="4866" max="4866" width="12.109375" style="41" customWidth="1"/>
    <col min="4867" max="4867" width="6.5546875" style="41" customWidth="1"/>
    <col min="4868" max="4868" width="36" style="41" customWidth="1"/>
    <col min="4869" max="4869" width="8" style="41" customWidth="1"/>
    <col min="4870" max="4870" width="8.33203125" style="41" customWidth="1"/>
    <col min="4871" max="4871" width="13.6640625" style="41" customWidth="1"/>
    <col min="4872" max="4872" width="0" style="41" hidden="1" customWidth="1"/>
    <col min="4873" max="4873" width="14.33203125" style="41" customWidth="1"/>
    <col min="4874" max="4874" width="0.6640625" style="41" customWidth="1"/>
    <col min="4875" max="4875" width="3.6640625" style="41" customWidth="1"/>
    <col min="4876" max="4876" width="2.109375" style="41" customWidth="1"/>
    <col min="4877" max="5120" width="9.109375" style="41"/>
    <col min="5121" max="5121" width="3.5546875" style="41" customWidth="1"/>
    <col min="5122" max="5122" width="12.109375" style="41" customWidth="1"/>
    <col min="5123" max="5123" width="6.5546875" style="41" customWidth="1"/>
    <col min="5124" max="5124" width="36" style="41" customWidth="1"/>
    <col min="5125" max="5125" width="8" style="41" customWidth="1"/>
    <col min="5126" max="5126" width="8.33203125" style="41" customWidth="1"/>
    <col min="5127" max="5127" width="13.6640625" style="41" customWidth="1"/>
    <col min="5128" max="5128" width="0" style="41" hidden="1" customWidth="1"/>
    <col min="5129" max="5129" width="14.33203125" style="41" customWidth="1"/>
    <col min="5130" max="5130" width="0.6640625" style="41" customWidth="1"/>
    <col min="5131" max="5131" width="3.6640625" style="41" customWidth="1"/>
    <col min="5132" max="5132" width="2.109375" style="41" customWidth="1"/>
    <col min="5133" max="5376" width="9.109375" style="41"/>
    <col min="5377" max="5377" width="3.5546875" style="41" customWidth="1"/>
    <col min="5378" max="5378" width="12.109375" style="41" customWidth="1"/>
    <col min="5379" max="5379" width="6.5546875" style="41" customWidth="1"/>
    <col min="5380" max="5380" width="36" style="41" customWidth="1"/>
    <col min="5381" max="5381" width="8" style="41" customWidth="1"/>
    <col min="5382" max="5382" width="8.33203125" style="41" customWidth="1"/>
    <col min="5383" max="5383" width="13.6640625" style="41" customWidth="1"/>
    <col min="5384" max="5384" width="0" style="41" hidden="1" customWidth="1"/>
    <col min="5385" max="5385" width="14.33203125" style="41" customWidth="1"/>
    <col min="5386" max="5386" width="0.6640625" style="41" customWidth="1"/>
    <col min="5387" max="5387" width="3.6640625" style="41" customWidth="1"/>
    <col min="5388" max="5388" width="2.109375" style="41" customWidth="1"/>
    <col min="5389" max="5632" width="9.109375" style="41"/>
    <col min="5633" max="5633" width="3.5546875" style="41" customWidth="1"/>
    <col min="5634" max="5634" width="12.109375" style="41" customWidth="1"/>
    <col min="5635" max="5635" width="6.5546875" style="41" customWidth="1"/>
    <col min="5636" max="5636" width="36" style="41" customWidth="1"/>
    <col min="5637" max="5637" width="8" style="41" customWidth="1"/>
    <col min="5638" max="5638" width="8.33203125" style="41" customWidth="1"/>
    <col min="5639" max="5639" width="13.6640625" style="41" customWidth="1"/>
    <col min="5640" max="5640" width="0" style="41" hidden="1" customWidth="1"/>
    <col min="5641" max="5641" width="14.33203125" style="41" customWidth="1"/>
    <col min="5642" max="5642" width="0.6640625" style="41" customWidth="1"/>
    <col min="5643" max="5643" width="3.6640625" style="41" customWidth="1"/>
    <col min="5644" max="5644" width="2.109375" style="41" customWidth="1"/>
    <col min="5645" max="5888" width="9.109375" style="41"/>
    <col min="5889" max="5889" width="3.5546875" style="41" customWidth="1"/>
    <col min="5890" max="5890" width="12.109375" style="41" customWidth="1"/>
    <col min="5891" max="5891" width="6.5546875" style="41" customWidth="1"/>
    <col min="5892" max="5892" width="36" style="41" customWidth="1"/>
    <col min="5893" max="5893" width="8" style="41" customWidth="1"/>
    <col min="5894" max="5894" width="8.33203125" style="41" customWidth="1"/>
    <col min="5895" max="5895" width="13.6640625" style="41" customWidth="1"/>
    <col min="5896" max="5896" width="0" style="41" hidden="1" customWidth="1"/>
    <col min="5897" max="5897" width="14.33203125" style="41" customWidth="1"/>
    <col min="5898" max="5898" width="0.6640625" style="41" customWidth="1"/>
    <col min="5899" max="5899" width="3.6640625" style="41" customWidth="1"/>
    <col min="5900" max="5900" width="2.109375" style="41" customWidth="1"/>
    <col min="5901" max="6144" width="9.109375" style="41"/>
    <col min="6145" max="6145" width="3.5546875" style="41" customWidth="1"/>
    <col min="6146" max="6146" width="12.109375" style="41" customWidth="1"/>
    <col min="6147" max="6147" width="6.5546875" style="41" customWidth="1"/>
    <col min="6148" max="6148" width="36" style="41" customWidth="1"/>
    <col min="6149" max="6149" width="8" style="41" customWidth="1"/>
    <col min="6150" max="6150" width="8.33203125" style="41" customWidth="1"/>
    <col min="6151" max="6151" width="13.6640625" style="41" customWidth="1"/>
    <col min="6152" max="6152" width="0" style="41" hidden="1" customWidth="1"/>
    <col min="6153" max="6153" width="14.33203125" style="41" customWidth="1"/>
    <col min="6154" max="6154" width="0.6640625" style="41" customWidth="1"/>
    <col min="6155" max="6155" width="3.6640625" style="41" customWidth="1"/>
    <col min="6156" max="6156" width="2.109375" style="41" customWidth="1"/>
    <col min="6157" max="6400" width="9.109375" style="41"/>
    <col min="6401" max="6401" width="3.5546875" style="41" customWidth="1"/>
    <col min="6402" max="6402" width="12.109375" style="41" customWidth="1"/>
    <col min="6403" max="6403" width="6.5546875" style="41" customWidth="1"/>
    <col min="6404" max="6404" width="36" style="41" customWidth="1"/>
    <col min="6405" max="6405" width="8" style="41" customWidth="1"/>
    <col min="6406" max="6406" width="8.33203125" style="41" customWidth="1"/>
    <col min="6407" max="6407" width="13.6640625" style="41" customWidth="1"/>
    <col min="6408" max="6408" width="0" style="41" hidden="1" customWidth="1"/>
    <col min="6409" max="6409" width="14.33203125" style="41" customWidth="1"/>
    <col min="6410" max="6410" width="0.6640625" style="41" customWidth="1"/>
    <col min="6411" max="6411" width="3.6640625" style="41" customWidth="1"/>
    <col min="6412" max="6412" width="2.109375" style="41" customWidth="1"/>
    <col min="6413" max="6656" width="9.109375" style="41"/>
    <col min="6657" max="6657" width="3.5546875" style="41" customWidth="1"/>
    <col min="6658" max="6658" width="12.109375" style="41" customWidth="1"/>
    <col min="6659" max="6659" width="6.5546875" style="41" customWidth="1"/>
    <col min="6660" max="6660" width="36" style="41" customWidth="1"/>
    <col min="6661" max="6661" width="8" style="41" customWidth="1"/>
    <col min="6662" max="6662" width="8.33203125" style="41" customWidth="1"/>
    <col min="6663" max="6663" width="13.6640625" style="41" customWidth="1"/>
    <col min="6664" max="6664" width="0" style="41" hidden="1" customWidth="1"/>
    <col min="6665" max="6665" width="14.33203125" style="41" customWidth="1"/>
    <col min="6666" max="6666" width="0.6640625" style="41" customWidth="1"/>
    <col min="6667" max="6667" width="3.6640625" style="41" customWidth="1"/>
    <col min="6668" max="6668" width="2.109375" style="41" customWidth="1"/>
    <col min="6669" max="6912" width="9.109375" style="41"/>
    <col min="6913" max="6913" width="3.5546875" style="41" customWidth="1"/>
    <col min="6914" max="6914" width="12.109375" style="41" customWidth="1"/>
    <col min="6915" max="6915" width="6.5546875" style="41" customWidth="1"/>
    <col min="6916" max="6916" width="36" style="41" customWidth="1"/>
    <col min="6917" max="6917" width="8" style="41" customWidth="1"/>
    <col min="6918" max="6918" width="8.33203125" style="41" customWidth="1"/>
    <col min="6919" max="6919" width="13.6640625" style="41" customWidth="1"/>
    <col min="6920" max="6920" width="0" style="41" hidden="1" customWidth="1"/>
    <col min="6921" max="6921" width="14.33203125" style="41" customWidth="1"/>
    <col min="6922" max="6922" width="0.6640625" style="41" customWidth="1"/>
    <col min="6923" max="6923" width="3.6640625" style="41" customWidth="1"/>
    <col min="6924" max="6924" width="2.109375" style="41" customWidth="1"/>
    <col min="6925" max="7168" width="9.109375" style="41"/>
    <col min="7169" max="7169" width="3.5546875" style="41" customWidth="1"/>
    <col min="7170" max="7170" width="12.109375" style="41" customWidth="1"/>
    <col min="7171" max="7171" width="6.5546875" style="41" customWidth="1"/>
    <col min="7172" max="7172" width="36" style="41" customWidth="1"/>
    <col min="7173" max="7173" width="8" style="41" customWidth="1"/>
    <col min="7174" max="7174" width="8.33203125" style="41" customWidth="1"/>
    <col min="7175" max="7175" width="13.6640625" style="41" customWidth="1"/>
    <col min="7176" max="7176" width="0" style="41" hidden="1" customWidth="1"/>
    <col min="7177" max="7177" width="14.33203125" style="41" customWidth="1"/>
    <col min="7178" max="7178" width="0.6640625" style="41" customWidth="1"/>
    <col min="7179" max="7179" width="3.6640625" style="41" customWidth="1"/>
    <col min="7180" max="7180" width="2.109375" style="41" customWidth="1"/>
    <col min="7181" max="7424" width="9.109375" style="41"/>
    <col min="7425" max="7425" width="3.5546875" style="41" customWidth="1"/>
    <col min="7426" max="7426" width="12.109375" style="41" customWidth="1"/>
    <col min="7427" max="7427" width="6.5546875" style="41" customWidth="1"/>
    <col min="7428" max="7428" width="36" style="41" customWidth="1"/>
    <col min="7429" max="7429" width="8" style="41" customWidth="1"/>
    <col min="7430" max="7430" width="8.33203125" style="41" customWidth="1"/>
    <col min="7431" max="7431" width="13.6640625" style="41" customWidth="1"/>
    <col min="7432" max="7432" width="0" style="41" hidden="1" customWidth="1"/>
    <col min="7433" max="7433" width="14.33203125" style="41" customWidth="1"/>
    <col min="7434" max="7434" width="0.6640625" style="41" customWidth="1"/>
    <col min="7435" max="7435" width="3.6640625" style="41" customWidth="1"/>
    <col min="7436" max="7436" width="2.109375" style="41" customWidth="1"/>
    <col min="7437" max="7680" width="9.109375" style="41"/>
    <col min="7681" max="7681" width="3.5546875" style="41" customWidth="1"/>
    <col min="7682" max="7682" width="12.109375" style="41" customWidth="1"/>
    <col min="7683" max="7683" width="6.5546875" style="41" customWidth="1"/>
    <col min="7684" max="7684" width="36" style="41" customWidth="1"/>
    <col min="7685" max="7685" width="8" style="41" customWidth="1"/>
    <col min="7686" max="7686" width="8.33203125" style="41" customWidth="1"/>
    <col min="7687" max="7687" width="13.6640625" style="41" customWidth="1"/>
    <col min="7688" max="7688" width="0" style="41" hidden="1" customWidth="1"/>
    <col min="7689" max="7689" width="14.33203125" style="41" customWidth="1"/>
    <col min="7690" max="7690" width="0.6640625" style="41" customWidth="1"/>
    <col min="7691" max="7691" width="3.6640625" style="41" customWidth="1"/>
    <col min="7692" max="7692" width="2.109375" style="41" customWidth="1"/>
    <col min="7693" max="7936" width="9.109375" style="41"/>
    <col min="7937" max="7937" width="3.5546875" style="41" customWidth="1"/>
    <col min="7938" max="7938" width="12.109375" style="41" customWidth="1"/>
    <col min="7939" max="7939" width="6.5546875" style="41" customWidth="1"/>
    <col min="7940" max="7940" width="36" style="41" customWidth="1"/>
    <col min="7941" max="7941" width="8" style="41" customWidth="1"/>
    <col min="7942" max="7942" width="8.33203125" style="41" customWidth="1"/>
    <col min="7943" max="7943" width="13.6640625" style="41" customWidth="1"/>
    <col min="7944" max="7944" width="0" style="41" hidden="1" customWidth="1"/>
    <col min="7945" max="7945" width="14.33203125" style="41" customWidth="1"/>
    <col min="7946" max="7946" width="0.6640625" style="41" customWidth="1"/>
    <col min="7947" max="7947" width="3.6640625" style="41" customWidth="1"/>
    <col min="7948" max="7948" width="2.109375" style="41" customWidth="1"/>
    <col min="7949" max="8192" width="9.109375" style="41"/>
    <col min="8193" max="8193" width="3.5546875" style="41" customWidth="1"/>
    <col min="8194" max="8194" width="12.109375" style="41" customWidth="1"/>
    <col min="8195" max="8195" width="6.5546875" style="41" customWidth="1"/>
    <col min="8196" max="8196" width="36" style="41" customWidth="1"/>
    <col min="8197" max="8197" width="8" style="41" customWidth="1"/>
    <col min="8198" max="8198" width="8.33203125" style="41" customWidth="1"/>
    <col min="8199" max="8199" width="13.6640625" style="41" customWidth="1"/>
    <col min="8200" max="8200" width="0" style="41" hidden="1" customWidth="1"/>
    <col min="8201" max="8201" width="14.33203125" style="41" customWidth="1"/>
    <col min="8202" max="8202" width="0.6640625" style="41" customWidth="1"/>
    <col min="8203" max="8203" width="3.6640625" style="41" customWidth="1"/>
    <col min="8204" max="8204" width="2.109375" style="41" customWidth="1"/>
    <col min="8205" max="8448" width="9.109375" style="41"/>
    <col min="8449" max="8449" width="3.5546875" style="41" customWidth="1"/>
    <col min="8450" max="8450" width="12.109375" style="41" customWidth="1"/>
    <col min="8451" max="8451" width="6.5546875" style="41" customWidth="1"/>
    <col min="8452" max="8452" width="36" style="41" customWidth="1"/>
    <col min="8453" max="8453" width="8" style="41" customWidth="1"/>
    <col min="8454" max="8454" width="8.33203125" style="41" customWidth="1"/>
    <col min="8455" max="8455" width="13.6640625" style="41" customWidth="1"/>
    <col min="8456" max="8456" width="0" style="41" hidden="1" customWidth="1"/>
    <col min="8457" max="8457" width="14.33203125" style="41" customWidth="1"/>
    <col min="8458" max="8458" width="0.6640625" style="41" customWidth="1"/>
    <col min="8459" max="8459" width="3.6640625" style="41" customWidth="1"/>
    <col min="8460" max="8460" width="2.109375" style="41" customWidth="1"/>
    <col min="8461" max="8704" width="9.109375" style="41"/>
    <col min="8705" max="8705" width="3.5546875" style="41" customWidth="1"/>
    <col min="8706" max="8706" width="12.109375" style="41" customWidth="1"/>
    <col min="8707" max="8707" width="6.5546875" style="41" customWidth="1"/>
    <col min="8708" max="8708" width="36" style="41" customWidth="1"/>
    <col min="8709" max="8709" width="8" style="41" customWidth="1"/>
    <col min="8710" max="8710" width="8.33203125" style="41" customWidth="1"/>
    <col min="8711" max="8711" width="13.6640625" style="41" customWidth="1"/>
    <col min="8712" max="8712" width="0" style="41" hidden="1" customWidth="1"/>
    <col min="8713" max="8713" width="14.33203125" style="41" customWidth="1"/>
    <col min="8714" max="8714" width="0.6640625" style="41" customWidth="1"/>
    <col min="8715" max="8715" width="3.6640625" style="41" customWidth="1"/>
    <col min="8716" max="8716" width="2.109375" style="41" customWidth="1"/>
    <col min="8717" max="8960" width="9.109375" style="41"/>
    <col min="8961" max="8961" width="3.5546875" style="41" customWidth="1"/>
    <col min="8962" max="8962" width="12.109375" style="41" customWidth="1"/>
    <col min="8963" max="8963" width="6.5546875" style="41" customWidth="1"/>
    <col min="8964" max="8964" width="36" style="41" customWidth="1"/>
    <col min="8965" max="8965" width="8" style="41" customWidth="1"/>
    <col min="8966" max="8966" width="8.33203125" style="41" customWidth="1"/>
    <col min="8967" max="8967" width="13.6640625" style="41" customWidth="1"/>
    <col min="8968" max="8968" width="0" style="41" hidden="1" customWidth="1"/>
    <col min="8969" max="8969" width="14.33203125" style="41" customWidth="1"/>
    <col min="8970" max="8970" width="0.6640625" style="41" customWidth="1"/>
    <col min="8971" max="8971" width="3.6640625" style="41" customWidth="1"/>
    <col min="8972" max="8972" width="2.109375" style="41" customWidth="1"/>
    <col min="8973" max="9216" width="9.109375" style="41"/>
    <col min="9217" max="9217" width="3.5546875" style="41" customWidth="1"/>
    <col min="9218" max="9218" width="12.109375" style="41" customWidth="1"/>
    <col min="9219" max="9219" width="6.5546875" style="41" customWidth="1"/>
    <col min="9220" max="9220" width="36" style="41" customWidth="1"/>
    <col min="9221" max="9221" width="8" style="41" customWidth="1"/>
    <col min="9222" max="9222" width="8.33203125" style="41" customWidth="1"/>
    <col min="9223" max="9223" width="13.6640625" style="41" customWidth="1"/>
    <col min="9224" max="9224" width="0" style="41" hidden="1" customWidth="1"/>
    <col min="9225" max="9225" width="14.33203125" style="41" customWidth="1"/>
    <col min="9226" max="9226" width="0.6640625" style="41" customWidth="1"/>
    <col min="9227" max="9227" width="3.6640625" style="41" customWidth="1"/>
    <col min="9228" max="9228" width="2.109375" style="41" customWidth="1"/>
    <col min="9229" max="9472" width="9.109375" style="41"/>
    <col min="9473" max="9473" width="3.5546875" style="41" customWidth="1"/>
    <col min="9474" max="9474" width="12.109375" style="41" customWidth="1"/>
    <col min="9475" max="9475" width="6.5546875" style="41" customWidth="1"/>
    <col min="9476" max="9476" width="36" style="41" customWidth="1"/>
    <col min="9477" max="9477" width="8" style="41" customWidth="1"/>
    <col min="9478" max="9478" width="8.33203125" style="41" customWidth="1"/>
    <col min="9479" max="9479" width="13.6640625" style="41" customWidth="1"/>
    <col min="9480" max="9480" width="0" style="41" hidden="1" customWidth="1"/>
    <col min="9481" max="9481" width="14.33203125" style="41" customWidth="1"/>
    <col min="9482" max="9482" width="0.6640625" style="41" customWidth="1"/>
    <col min="9483" max="9483" width="3.6640625" style="41" customWidth="1"/>
    <col min="9484" max="9484" width="2.109375" style="41" customWidth="1"/>
    <col min="9485" max="9728" width="9.109375" style="41"/>
    <col min="9729" max="9729" width="3.5546875" style="41" customWidth="1"/>
    <col min="9730" max="9730" width="12.109375" style="41" customWidth="1"/>
    <col min="9731" max="9731" width="6.5546875" style="41" customWidth="1"/>
    <col min="9732" max="9732" width="36" style="41" customWidth="1"/>
    <col min="9733" max="9733" width="8" style="41" customWidth="1"/>
    <col min="9734" max="9734" width="8.33203125" style="41" customWidth="1"/>
    <col min="9735" max="9735" width="13.6640625" style="41" customWidth="1"/>
    <col min="9736" max="9736" width="0" style="41" hidden="1" customWidth="1"/>
    <col min="9737" max="9737" width="14.33203125" style="41" customWidth="1"/>
    <col min="9738" max="9738" width="0.6640625" style="41" customWidth="1"/>
    <col min="9739" max="9739" width="3.6640625" style="41" customWidth="1"/>
    <col min="9740" max="9740" width="2.109375" style="41" customWidth="1"/>
    <col min="9741" max="9984" width="9.109375" style="41"/>
    <col min="9985" max="9985" width="3.5546875" style="41" customWidth="1"/>
    <col min="9986" max="9986" width="12.109375" style="41" customWidth="1"/>
    <col min="9987" max="9987" width="6.5546875" style="41" customWidth="1"/>
    <col min="9988" max="9988" width="36" style="41" customWidth="1"/>
    <col min="9989" max="9989" width="8" style="41" customWidth="1"/>
    <col min="9990" max="9990" width="8.33203125" style="41" customWidth="1"/>
    <col min="9991" max="9991" width="13.6640625" style="41" customWidth="1"/>
    <col min="9992" max="9992" width="0" style="41" hidden="1" customWidth="1"/>
    <col min="9993" max="9993" width="14.33203125" style="41" customWidth="1"/>
    <col min="9994" max="9994" width="0.6640625" style="41" customWidth="1"/>
    <col min="9995" max="9995" width="3.6640625" style="41" customWidth="1"/>
    <col min="9996" max="9996" width="2.109375" style="41" customWidth="1"/>
    <col min="9997" max="10240" width="9.109375" style="41"/>
    <col min="10241" max="10241" width="3.5546875" style="41" customWidth="1"/>
    <col min="10242" max="10242" width="12.109375" style="41" customWidth="1"/>
    <col min="10243" max="10243" width="6.5546875" style="41" customWidth="1"/>
    <col min="10244" max="10244" width="36" style="41" customWidth="1"/>
    <col min="10245" max="10245" width="8" style="41" customWidth="1"/>
    <col min="10246" max="10246" width="8.33203125" style="41" customWidth="1"/>
    <col min="10247" max="10247" width="13.6640625" style="41" customWidth="1"/>
    <col min="10248" max="10248" width="0" style="41" hidden="1" customWidth="1"/>
    <col min="10249" max="10249" width="14.33203125" style="41" customWidth="1"/>
    <col min="10250" max="10250" width="0.6640625" style="41" customWidth="1"/>
    <col min="10251" max="10251" width="3.6640625" style="41" customWidth="1"/>
    <col min="10252" max="10252" width="2.109375" style="41" customWidth="1"/>
    <col min="10253" max="10496" width="9.109375" style="41"/>
    <col min="10497" max="10497" width="3.5546875" style="41" customWidth="1"/>
    <col min="10498" max="10498" width="12.109375" style="41" customWidth="1"/>
    <col min="10499" max="10499" width="6.5546875" style="41" customWidth="1"/>
    <col min="10500" max="10500" width="36" style="41" customWidth="1"/>
    <col min="10501" max="10501" width="8" style="41" customWidth="1"/>
    <col min="10502" max="10502" width="8.33203125" style="41" customWidth="1"/>
    <col min="10503" max="10503" width="13.6640625" style="41" customWidth="1"/>
    <col min="10504" max="10504" width="0" style="41" hidden="1" customWidth="1"/>
    <col min="10505" max="10505" width="14.33203125" style="41" customWidth="1"/>
    <col min="10506" max="10506" width="0.6640625" style="41" customWidth="1"/>
    <col min="10507" max="10507" width="3.6640625" style="41" customWidth="1"/>
    <col min="10508" max="10508" width="2.109375" style="41" customWidth="1"/>
    <col min="10509" max="10752" width="9.109375" style="41"/>
    <col min="10753" max="10753" width="3.5546875" style="41" customWidth="1"/>
    <col min="10754" max="10754" width="12.109375" style="41" customWidth="1"/>
    <col min="10755" max="10755" width="6.5546875" style="41" customWidth="1"/>
    <col min="10756" max="10756" width="36" style="41" customWidth="1"/>
    <col min="10757" max="10757" width="8" style="41" customWidth="1"/>
    <col min="10758" max="10758" width="8.33203125" style="41" customWidth="1"/>
    <col min="10759" max="10759" width="13.6640625" style="41" customWidth="1"/>
    <col min="10760" max="10760" width="0" style="41" hidden="1" customWidth="1"/>
    <col min="10761" max="10761" width="14.33203125" style="41" customWidth="1"/>
    <col min="10762" max="10762" width="0.6640625" style="41" customWidth="1"/>
    <col min="10763" max="10763" width="3.6640625" style="41" customWidth="1"/>
    <col min="10764" max="10764" width="2.109375" style="41" customWidth="1"/>
    <col min="10765" max="11008" width="9.109375" style="41"/>
    <col min="11009" max="11009" width="3.5546875" style="41" customWidth="1"/>
    <col min="11010" max="11010" width="12.109375" style="41" customWidth="1"/>
    <col min="11011" max="11011" width="6.5546875" style="41" customWidth="1"/>
    <col min="11012" max="11012" width="36" style="41" customWidth="1"/>
    <col min="11013" max="11013" width="8" style="41" customWidth="1"/>
    <col min="11014" max="11014" width="8.33203125" style="41" customWidth="1"/>
    <col min="11015" max="11015" width="13.6640625" style="41" customWidth="1"/>
    <col min="11016" max="11016" width="0" style="41" hidden="1" customWidth="1"/>
    <col min="11017" max="11017" width="14.33203125" style="41" customWidth="1"/>
    <col min="11018" max="11018" width="0.6640625" style="41" customWidth="1"/>
    <col min="11019" max="11019" width="3.6640625" style="41" customWidth="1"/>
    <col min="11020" max="11020" width="2.109375" style="41" customWidth="1"/>
    <col min="11021" max="11264" width="9.109375" style="41"/>
    <col min="11265" max="11265" width="3.5546875" style="41" customWidth="1"/>
    <col min="11266" max="11266" width="12.109375" style="41" customWidth="1"/>
    <col min="11267" max="11267" width="6.5546875" style="41" customWidth="1"/>
    <col min="11268" max="11268" width="36" style="41" customWidth="1"/>
    <col min="11269" max="11269" width="8" style="41" customWidth="1"/>
    <col min="11270" max="11270" width="8.33203125" style="41" customWidth="1"/>
    <col min="11271" max="11271" width="13.6640625" style="41" customWidth="1"/>
    <col min="11272" max="11272" width="0" style="41" hidden="1" customWidth="1"/>
    <col min="11273" max="11273" width="14.33203125" style="41" customWidth="1"/>
    <col min="11274" max="11274" width="0.6640625" style="41" customWidth="1"/>
    <col min="11275" max="11275" width="3.6640625" style="41" customWidth="1"/>
    <col min="11276" max="11276" width="2.109375" style="41" customWidth="1"/>
    <col min="11277" max="11520" width="9.109375" style="41"/>
    <col min="11521" max="11521" width="3.5546875" style="41" customWidth="1"/>
    <col min="11522" max="11522" width="12.109375" style="41" customWidth="1"/>
    <col min="11523" max="11523" width="6.5546875" style="41" customWidth="1"/>
    <col min="11524" max="11524" width="36" style="41" customWidth="1"/>
    <col min="11525" max="11525" width="8" style="41" customWidth="1"/>
    <col min="11526" max="11526" width="8.33203125" style="41" customWidth="1"/>
    <col min="11527" max="11527" width="13.6640625" style="41" customWidth="1"/>
    <col min="11528" max="11528" width="0" style="41" hidden="1" customWidth="1"/>
    <col min="11529" max="11529" width="14.33203125" style="41" customWidth="1"/>
    <col min="11530" max="11530" width="0.6640625" style="41" customWidth="1"/>
    <col min="11531" max="11531" width="3.6640625" style="41" customWidth="1"/>
    <col min="11532" max="11532" width="2.109375" style="41" customWidth="1"/>
    <col min="11533" max="11776" width="9.109375" style="41"/>
    <col min="11777" max="11777" width="3.5546875" style="41" customWidth="1"/>
    <col min="11778" max="11778" width="12.109375" style="41" customWidth="1"/>
    <col min="11779" max="11779" width="6.5546875" style="41" customWidth="1"/>
    <col min="11780" max="11780" width="36" style="41" customWidth="1"/>
    <col min="11781" max="11781" width="8" style="41" customWidth="1"/>
    <col min="11782" max="11782" width="8.33203125" style="41" customWidth="1"/>
    <col min="11783" max="11783" width="13.6640625" style="41" customWidth="1"/>
    <col min="11784" max="11784" width="0" style="41" hidden="1" customWidth="1"/>
    <col min="11785" max="11785" width="14.33203125" style="41" customWidth="1"/>
    <col min="11786" max="11786" width="0.6640625" style="41" customWidth="1"/>
    <col min="11787" max="11787" width="3.6640625" style="41" customWidth="1"/>
    <col min="11788" max="11788" width="2.109375" style="41" customWidth="1"/>
    <col min="11789" max="12032" width="9.109375" style="41"/>
    <col min="12033" max="12033" width="3.5546875" style="41" customWidth="1"/>
    <col min="12034" max="12034" width="12.109375" style="41" customWidth="1"/>
    <col min="12035" max="12035" width="6.5546875" style="41" customWidth="1"/>
    <col min="12036" max="12036" width="36" style="41" customWidth="1"/>
    <col min="12037" max="12037" width="8" style="41" customWidth="1"/>
    <col min="12038" max="12038" width="8.33203125" style="41" customWidth="1"/>
    <col min="12039" max="12039" width="13.6640625" style="41" customWidth="1"/>
    <col min="12040" max="12040" width="0" style="41" hidden="1" customWidth="1"/>
    <col min="12041" max="12041" width="14.33203125" style="41" customWidth="1"/>
    <col min="12042" max="12042" width="0.6640625" style="41" customWidth="1"/>
    <col min="12043" max="12043" width="3.6640625" style="41" customWidth="1"/>
    <col min="12044" max="12044" width="2.109375" style="41" customWidth="1"/>
    <col min="12045" max="12288" width="9.109375" style="41"/>
    <col min="12289" max="12289" width="3.5546875" style="41" customWidth="1"/>
    <col min="12290" max="12290" width="12.109375" style="41" customWidth="1"/>
    <col min="12291" max="12291" width="6.5546875" style="41" customWidth="1"/>
    <col min="12292" max="12292" width="36" style="41" customWidth="1"/>
    <col min="12293" max="12293" width="8" style="41" customWidth="1"/>
    <col min="12294" max="12294" width="8.33203125" style="41" customWidth="1"/>
    <col min="12295" max="12295" width="13.6640625" style="41" customWidth="1"/>
    <col min="12296" max="12296" width="0" style="41" hidden="1" customWidth="1"/>
    <col min="12297" max="12297" width="14.33203125" style="41" customWidth="1"/>
    <col min="12298" max="12298" width="0.6640625" style="41" customWidth="1"/>
    <col min="12299" max="12299" width="3.6640625" style="41" customWidth="1"/>
    <col min="12300" max="12300" width="2.109375" style="41" customWidth="1"/>
    <col min="12301" max="12544" width="9.109375" style="41"/>
    <col min="12545" max="12545" width="3.5546875" style="41" customWidth="1"/>
    <col min="12546" max="12546" width="12.109375" style="41" customWidth="1"/>
    <col min="12547" max="12547" width="6.5546875" style="41" customWidth="1"/>
    <col min="12548" max="12548" width="36" style="41" customWidth="1"/>
    <col min="12549" max="12549" width="8" style="41" customWidth="1"/>
    <col min="12550" max="12550" width="8.33203125" style="41" customWidth="1"/>
    <col min="12551" max="12551" width="13.6640625" style="41" customWidth="1"/>
    <col min="12552" max="12552" width="0" style="41" hidden="1" customWidth="1"/>
    <col min="12553" max="12553" width="14.33203125" style="41" customWidth="1"/>
    <col min="12554" max="12554" width="0.6640625" style="41" customWidth="1"/>
    <col min="12555" max="12555" width="3.6640625" style="41" customWidth="1"/>
    <col min="12556" max="12556" width="2.109375" style="41" customWidth="1"/>
    <col min="12557" max="12800" width="9.109375" style="41"/>
    <col min="12801" max="12801" width="3.5546875" style="41" customWidth="1"/>
    <col min="12802" max="12802" width="12.109375" style="41" customWidth="1"/>
    <col min="12803" max="12803" width="6.5546875" style="41" customWidth="1"/>
    <col min="12804" max="12804" width="36" style="41" customWidth="1"/>
    <col min="12805" max="12805" width="8" style="41" customWidth="1"/>
    <col min="12806" max="12806" width="8.33203125" style="41" customWidth="1"/>
    <col min="12807" max="12807" width="13.6640625" style="41" customWidth="1"/>
    <col min="12808" max="12808" width="0" style="41" hidden="1" customWidth="1"/>
    <col min="12809" max="12809" width="14.33203125" style="41" customWidth="1"/>
    <col min="12810" max="12810" width="0.6640625" style="41" customWidth="1"/>
    <col min="12811" max="12811" width="3.6640625" style="41" customWidth="1"/>
    <col min="12812" max="12812" width="2.109375" style="41" customWidth="1"/>
    <col min="12813" max="13056" width="9.109375" style="41"/>
    <col min="13057" max="13057" width="3.5546875" style="41" customWidth="1"/>
    <col min="13058" max="13058" width="12.109375" style="41" customWidth="1"/>
    <col min="13059" max="13059" width="6.5546875" style="41" customWidth="1"/>
    <col min="13060" max="13060" width="36" style="41" customWidth="1"/>
    <col min="13061" max="13061" width="8" style="41" customWidth="1"/>
    <col min="13062" max="13062" width="8.33203125" style="41" customWidth="1"/>
    <col min="13063" max="13063" width="13.6640625" style="41" customWidth="1"/>
    <col min="13064" max="13064" width="0" style="41" hidden="1" customWidth="1"/>
    <col min="13065" max="13065" width="14.33203125" style="41" customWidth="1"/>
    <col min="13066" max="13066" width="0.6640625" style="41" customWidth="1"/>
    <col min="13067" max="13067" width="3.6640625" style="41" customWidth="1"/>
    <col min="13068" max="13068" width="2.109375" style="41" customWidth="1"/>
    <col min="13069" max="13312" width="9.109375" style="41"/>
    <col min="13313" max="13313" width="3.5546875" style="41" customWidth="1"/>
    <col min="13314" max="13314" width="12.109375" style="41" customWidth="1"/>
    <col min="13315" max="13315" width="6.5546875" style="41" customWidth="1"/>
    <col min="13316" max="13316" width="36" style="41" customWidth="1"/>
    <col min="13317" max="13317" width="8" style="41" customWidth="1"/>
    <col min="13318" max="13318" width="8.33203125" style="41" customWidth="1"/>
    <col min="13319" max="13319" width="13.6640625" style="41" customWidth="1"/>
    <col min="13320" max="13320" width="0" style="41" hidden="1" customWidth="1"/>
    <col min="13321" max="13321" width="14.33203125" style="41" customWidth="1"/>
    <col min="13322" max="13322" width="0.6640625" style="41" customWidth="1"/>
    <col min="13323" max="13323" width="3.6640625" style="41" customWidth="1"/>
    <col min="13324" max="13324" width="2.109375" style="41" customWidth="1"/>
    <col min="13325" max="13568" width="9.109375" style="41"/>
    <col min="13569" max="13569" width="3.5546875" style="41" customWidth="1"/>
    <col min="13570" max="13570" width="12.109375" style="41" customWidth="1"/>
    <col min="13571" max="13571" width="6.5546875" style="41" customWidth="1"/>
    <col min="13572" max="13572" width="36" style="41" customWidth="1"/>
    <col min="13573" max="13573" width="8" style="41" customWidth="1"/>
    <col min="13574" max="13574" width="8.33203125" style="41" customWidth="1"/>
    <col min="13575" max="13575" width="13.6640625" style="41" customWidth="1"/>
    <col min="13576" max="13576" width="0" style="41" hidden="1" customWidth="1"/>
    <col min="13577" max="13577" width="14.33203125" style="41" customWidth="1"/>
    <col min="13578" max="13578" width="0.6640625" style="41" customWidth="1"/>
    <col min="13579" max="13579" width="3.6640625" style="41" customWidth="1"/>
    <col min="13580" max="13580" width="2.109375" style="41" customWidth="1"/>
    <col min="13581" max="13824" width="9.109375" style="41"/>
    <col min="13825" max="13825" width="3.5546875" style="41" customWidth="1"/>
    <col min="13826" max="13826" width="12.109375" style="41" customWidth="1"/>
    <col min="13827" max="13827" width="6.5546875" style="41" customWidth="1"/>
    <col min="13828" max="13828" width="36" style="41" customWidth="1"/>
    <col min="13829" max="13829" width="8" style="41" customWidth="1"/>
    <col min="13830" max="13830" width="8.33203125" style="41" customWidth="1"/>
    <col min="13831" max="13831" width="13.6640625" style="41" customWidth="1"/>
    <col min="13832" max="13832" width="0" style="41" hidden="1" customWidth="1"/>
    <col min="13833" max="13833" width="14.33203125" style="41" customWidth="1"/>
    <col min="13834" max="13834" width="0.6640625" style="41" customWidth="1"/>
    <col min="13835" max="13835" width="3.6640625" style="41" customWidth="1"/>
    <col min="13836" max="13836" width="2.109375" style="41" customWidth="1"/>
    <col min="13837" max="14080" width="9.109375" style="41"/>
    <col min="14081" max="14081" width="3.5546875" style="41" customWidth="1"/>
    <col min="14082" max="14082" width="12.109375" style="41" customWidth="1"/>
    <col min="14083" max="14083" width="6.5546875" style="41" customWidth="1"/>
    <col min="14084" max="14084" width="36" style="41" customWidth="1"/>
    <col min="14085" max="14085" width="8" style="41" customWidth="1"/>
    <col min="14086" max="14086" width="8.33203125" style="41" customWidth="1"/>
    <col min="14087" max="14087" width="13.6640625" style="41" customWidth="1"/>
    <col min="14088" max="14088" width="0" style="41" hidden="1" customWidth="1"/>
    <col min="14089" max="14089" width="14.33203125" style="41" customWidth="1"/>
    <col min="14090" max="14090" width="0.6640625" style="41" customWidth="1"/>
    <col min="14091" max="14091" width="3.6640625" style="41" customWidth="1"/>
    <col min="14092" max="14092" width="2.109375" style="41" customWidth="1"/>
    <col min="14093" max="14336" width="9.109375" style="41"/>
    <col min="14337" max="14337" width="3.5546875" style="41" customWidth="1"/>
    <col min="14338" max="14338" width="12.109375" style="41" customWidth="1"/>
    <col min="14339" max="14339" width="6.5546875" style="41" customWidth="1"/>
    <col min="14340" max="14340" width="36" style="41" customWidth="1"/>
    <col min="14341" max="14341" width="8" style="41" customWidth="1"/>
    <col min="14342" max="14342" width="8.33203125" style="41" customWidth="1"/>
    <col min="14343" max="14343" width="13.6640625" style="41" customWidth="1"/>
    <col min="14344" max="14344" width="0" style="41" hidden="1" customWidth="1"/>
    <col min="14345" max="14345" width="14.33203125" style="41" customWidth="1"/>
    <col min="14346" max="14346" width="0.6640625" style="41" customWidth="1"/>
    <col min="14347" max="14347" width="3.6640625" style="41" customWidth="1"/>
    <col min="14348" max="14348" width="2.109375" style="41" customWidth="1"/>
    <col min="14349" max="14592" width="9.109375" style="41"/>
    <col min="14593" max="14593" width="3.5546875" style="41" customWidth="1"/>
    <col min="14594" max="14594" width="12.109375" style="41" customWidth="1"/>
    <col min="14595" max="14595" width="6.5546875" style="41" customWidth="1"/>
    <col min="14596" max="14596" width="36" style="41" customWidth="1"/>
    <col min="14597" max="14597" width="8" style="41" customWidth="1"/>
    <col min="14598" max="14598" width="8.33203125" style="41" customWidth="1"/>
    <col min="14599" max="14599" width="13.6640625" style="41" customWidth="1"/>
    <col min="14600" max="14600" width="0" style="41" hidden="1" customWidth="1"/>
    <col min="14601" max="14601" width="14.33203125" style="41" customWidth="1"/>
    <col min="14602" max="14602" width="0.6640625" style="41" customWidth="1"/>
    <col min="14603" max="14603" width="3.6640625" style="41" customWidth="1"/>
    <col min="14604" max="14604" width="2.109375" style="41" customWidth="1"/>
    <col min="14605" max="14848" width="9.109375" style="41"/>
    <col min="14849" max="14849" width="3.5546875" style="41" customWidth="1"/>
    <col min="14850" max="14850" width="12.109375" style="41" customWidth="1"/>
    <col min="14851" max="14851" width="6.5546875" style="41" customWidth="1"/>
    <col min="14852" max="14852" width="36" style="41" customWidth="1"/>
    <col min="14853" max="14853" width="8" style="41" customWidth="1"/>
    <col min="14854" max="14854" width="8.33203125" style="41" customWidth="1"/>
    <col min="14855" max="14855" width="13.6640625" style="41" customWidth="1"/>
    <col min="14856" max="14856" width="0" style="41" hidden="1" customWidth="1"/>
    <col min="14857" max="14857" width="14.33203125" style="41" customWidth="1"/>
    <col min="14858" max="14858" width="0.6640625" style="41" customWidth="1"/>
    <col min="14859" max="14859" width="3.6640625" style="41" customWidth="1"/>
    <col min="14860" max="14860" width="2.109375" style="41" customWidth="1"/>
    <col min="14861" max="15104" width="9.109375" style="41"/>
    <col min="15105" max="15105" width="3.5546875" style="41" customWidth="1"/>
    <col min="15106" max="15106" width="12.109375" style="41" customWidth="1"/>
    <col min="15107" max="15107" width="6.5546875" style="41" customWidth="1"/>
    <col min="15108" max="15108" width="36" style="41" customWidth="1"/>
    <col min="15109" max="15109" width="8" style="41" customWidth="1"/>
    <col min="15110" max="15110" width="8.33203125" style="41" customWidth="1"/>
    <col min="15111" max="15111" width="13.6640625" style="41" customWidth="1"/>
    <col min="15112" max="15112" width="0" style="41" hidden="1" customWidth="1"/>
    <col min="15113" max="15113" width="14.33203125" style="41" customWidth="1"/>
    <col min="15114" max="15114" width="0.6640625" style="41" customWidth="1"/>
    <col min="15115" max="15115" width="3.6640625" style="41" customWidth="1"/>
    <col min="15116" max="15116" width="2.109375" style="41" customWidth="1"/>
    <col min="15117" max="15360" width="9.109375" style="41"/>
    <col min="15361" max="15361" width="3.5546875" style="41" customWidth="1"/>
    <col min="15362" max="15362" width="12.109375" style="41" customWidth="1"/>
    <col min="15363" max="15363" width="6.5546875" style="41" customWidth="1"/>
    <col min="15364" max="15364" width="36" style="41" customWidth="1"/>
    <col min="15365" max="15365" width="8" style="41" customWidth="1"/>
    <col min="15366" max="15366" width="8.33203125" style="41" customWidth="1"/>
    <col min="15367" max="15367" width="13.6640625" style="41" customWidth="1"/>
    <col min="15368" max="15368" width="0" style="41" hidden="1" customWidth="1"/>
    <col min="15369" max="15369" width="14.33203125" style="41" customWidth="1"/>
    <col min="15370" max="15370" width="0.6640625" style="41" customWidth="1"/>
    <col min="15371" max="15371" width="3.6640625" style="41" customWidth="1"/>
    <col min="15372" max="15372" width="2.109375" style="41" customWidth="1"/>
    <col min="15373" max="15616" width="9.109375" style="41"/>
    <col min="15617" max="15617" width="3.5546875" style="41" customWidth="1"/>
    <col min="15618" max="15618" width="12.109375" style="41" customWidth="1"/>
    <col min="15619" max="15619" width="6.5546875" style="41" customWidth="1"/>
    <col min="15620" max="15620" width="36" style="41" customWidth="1"/>
    <col min="15621" max="15621" width="8" style="41" customWidth="1"/>
    <col min="15622" max="15622" width="8.33203125" style="41" customWidth="1"/>
    <col min="15623" max="15623" width="13.6640625" style="41" customWidth="1"/>
    <col min="15624" max="15624" width="0" style="41" hidden="1" customWidth="1"/>
    <col min="15625" max="15625" width="14.33203125" style="41" customWidth="1"/>
    <col min="15626" max="15626" width="0.6640625" style="41" customWidth="1"/>
    <col min="15627" max="15627" width="3.6640625" style="41" customWidth="1"/>
    <col min="15628" max="15628" width="2.109375" style="41" customWidth="1"/>
    <col min="15629" max="15872" width="9.109375" style="41"/>
    <col min="15873" max="15873" width="3.5546875" style="41" customWidth="1"/>
    <col min="15874" max="15874" width="12.109375" style="41" customWidth="1"/>
    <col min="15875" max="15875" width="6.5546875" style="41" customWidth="1"/>
    <col min="15876" max="15876" width="36" style="41" customWidth="1"/>
    <col min="15877" max="15877" width="8" style="41" customWidth="1"/>
    <col min="15878" max="15878" width="8.33203125" style="41" customWidth="1"/>
    <col min="15879" max="15879" width="13.6640625" style="41" customWidth="1"/>
    <col min="15880" max="15880" width="0" style="41" hidden="1" customWidth="1"/>
    <col min="15881" max="15881" width="14.33203125" style="41" customWidth="1"/>
    <col min="15882" max="15882" width="0.6640625" style="41" customWidth="1"/>
    <col min="15883" max="15883" width="3.6640625" style="41" customWidth="1"/>
    <col min="15884" max="15884" width="2.109375" style="41" customWidth="1"/>
    <col min="15885" max="16128" width="9.109375" style="41"/>
    <col min="16129" max="16129" width="3.5546875" style="41" customWidth="1"/>
    <col min="16130" max="16130" width="12.109375" style="41" customWidth="1"/>
    <col min="16131" max="16131" width="6.5546875" style="41" customWidth="1"/>
    <col min="16132" max="16132" width="36" style="41" customWidth="1"/>
    <col min="16133" max="16133" width="8" style="41" customWidth="1"/>
    <col min="16134" max="16134" width="8.33203125" style="41" customWidth="1"/>
    <col min="16135" max="16135" width="13.6640625" style="41" customWidth="1"/>
    <col min="16136" max="16136" width="0" style="41" hidden="1" customWidth="1"/>
    <col min="16137" max="16137" width="14.33203125" style="41" customWidth="1"/>
    <col min="16138" max="16138" width="0.6640625" style="41" customWidth="1"/>
    <col min="16139" max="16139" width="3.6640625" style="41" customWidth="1"/>
    <col min="16140" max="16140" width="2.109375" style="41" customWidth="1"/>
    <col min="16141" max="16384" width="9.109375" style="41"/>
  </cols>
  <sheetData>
    <row r="1" spans="1:9" ht="26.1" customHeight="1">
      <c r="A1" s="34" t="s">
        <v>89</v>
      </c>
      <c r="B1" s="35"/>
      <c r="C1" s="36"/>
      <c r="D1" s="36"/>
      <c r="E1" s="37"/>
      <c r="F1" s="38"/>
      <c r="G1" s="39"/>
      <c r="H1" s="40"/>
      <c r="I1" s="40"/>
    </row>
    <row r="2" spans="1:9" ht="32.25" customHeight="1">
      <c r="A2" s="36"/>
      <c r="B2" s="42"/>
      <c r="C2" s="42"/>
      <c r="D2" s="42"/>
      <c r="E2" s="43"/>
      <c r="F2" s="38"/>
      <c r="G2" s="39"/>
      <c r="H2" s="40"/>
      <c r="I2" s="40"/>
    </row>
    <row r="3" spans="1:9" ht="20.100000000000001" customHeight="1">
      <c r="A3" s="40"/>
      <c r="B3" s="44" t="s">
        <v>90</v>
      </c>
      <c r="C3" s="45" t="s">
        <v>181</v>
      </c>
      <c r="D3" s="40"/>
      <c r="E3" s="46" t="s">
        <v>91</v>
      </c>
      <c r="F3" s="38"/>
      <c r="G3" s="47" t="s">
        <v>182</v>
      </c>
      <c r="H3" s="40"/>
      <c r="I3" s="40"/>
    </row>
    <row r="4" spans="1:9" ht="20.100000000000001" customHeight="1">
      <c r="A4" s="40"/>
      <c r="B4" s="48"/>
      <c r="C4" s="49"/>
      <c r="D4" s="40"/>
      <c r="E4" s="46"/>
      <c r="F4" s="38"/>
      <c r="G4" s="50"/>
      <c r="H4" s="40"/>
      <c r="I4" s="40"/>
    </row>
    <row r="5" spans="1:9" ht="20.100000000000001" customHeight="1">
      <c r="A5" s="40"/>
      <c r="B5" s="42" t="s">
        <v>92</v>
      </c>
      <c r="C5" s="51" t="s">
        <v>128</v>
      </c>
      <c r="D5" s="40"/>
      <c r="E5" s="46" t="s">
        <v>93</v>
      </c>
      <c r="F5" s="52" t="s">
        <v>405</v>
      </c>
      <c r="G5" s="50"/>
      <c r="H5" s="40"/>
      <c r="I5" s="40"/>
    </row>
    <row r="6" spans="1:9" ht="20.100000000000001" customHeight="1">
      <c r="A6" s="40"/>
      <c r="B6" s="42" t="s">
        <v>94</v>
      </c>
      <c r="C6" s="50"/>
      <c r="D6" s="40"/>
      <c r="E6" s="46" t="s">
        <v>95</v>
      </c>
      <c r="F6" s="52" t="s">
        <v>122</v>
      </c>
      <c r="G6" s="50"/>
      <c r="H6" s="40"/>
      <c r="I6" s="40"/>
    </row>
    <row r="7" spans="1:9" ht="26.25" customHeight="1">
      <c r="B7" s="53"/>
      <c r="C7" s="53"/>
      <c r="D7" s="53"/>
      <c r="E7" s="54"/>
      <c r="F7" s="55"/>
      <c r="G7" s="56"/>
      <c r="H7" s="53"/>
      <c r="I7" s="53"/>
    </row>
    <row r="8" spans="1:9" s="65" customFormat="1" ht="17.100000000000001" customHeight="1" thickBot="1">
      <c r="A8" s="57"/>
      <c r="B8" s="58" t="s">
        <v>96</v>
      </c>
      <c r="C8" s="59"/>
      <c r="D8" s="60" t="s">
        <v>97</v>
      </c>
      <c r="E8" s="61"/>
      <c r="F8" s="62"/>
      <c r="G8" s="62"/>
      <c r="H8" s="63"/>
      <c r="I8" s="64" t="s">
        <v>98</v>
      </c>
    </row>
    <row r="9" spans="1:9" s="66" customFormat="1" ht="17.100000000000001" customHeight="1" thickTop="1">
      <c r="B9" s="67" t="s">
        <v>99</v>
      </c>
      <c r="C9" s="68" t="s">
        <v>100</v>
      </c>
      <c r="D9" s="69"/>
      <c r="E9" s="70"/>
      <c r="F9" s="71"/>
      <c r="G9" s="72"/>
      <c r="H9" s="73"/>
      <c r="I9" s="74"/>
    </row>
    <row r="10" spans="1:9" s="65" customFormat="1" ht="17.100000000000001" customHeight="1">
      <c r="A10" s="57"/>
      <c r="B10" s="75"/>
      <c r="C10" s="69" t="s">
        <v>101</v>
      </c>
      <c r="D10" s="69"/>
      <c r="E10" s="76"/>
      <c r="F10" s="77"/>
      <c r="G10" s="78">
        <f>I20*0.03</f>
        <v>0</v>
      </c>
      <c r="H10" s="73"/>
      <c r="I10" s="74"/>
    </row>
    <row r="11" spans="1:9" s="66" customFormat="1" ht="13.8">
      <c r="A11" s="79"/>
      <c r="B11" s="80"/>
      <c r="C11" s="68" t="s">
        <v>102</v>
      </c>
      <c r="D11" s="81"/>
      <c r="E11" s="76"/>
      <c r="F11" s="82"/>
      <c r="G11" s="83"/>
      <c r="H11" s="84"/>
      <c r="I11" s="85">
        <f>SUM(G10:G10)</f>
        <v>0</v>
      </c>
    </row>
    <row r="12" spans="1:9" s="65" customFormat="1" ht="27.75" customHeight="1">
      <c r="A12" s="57"/>
      <c r="B12" s="75"/>
      <c r="C12" s="86"/>
      <c r="D12" s="86"/>
      <c r="E12" s="87"/>
      <c r="F12" s="88"/>
      <c r="G12" s="72"/>
      <c r="H12" s="89"/>
      <c r="I12" s="90"/>
    </row>
    <row r="13" spans="1:9" s="66" customFormat="1" ht="17.100000000000001" customHeight="1">
      <c r="B13" s="67" t="s">
        <v>103</v>
      </c>
      <c r="C13" s="68" t="s">
        <v>104</v>
      </c>
      <c r="D13" s="69"/>
      <c r="E13" s="70"/>
      <c r="F13" s="71"/>
      <c r="G13" s="72"/>
      <c r="H13" s="73"/>
      <c r="I13" s="74"/>
    </row>
    <row r="14" spans="1:9" s="66" customFormat="1">
      <c r="B14" s="91"/>
      <c r="C14" s="92" t="s">
        <v>183</v>
      </c>
      <c r="D14" s="93"/>
      <c r="E14" s="70"/>
      <c r="F14" s="94"/>
      <c r="G14" s="95">
        <f>WC!G72</f>
        <v>0</v>
      </c>
      <c r="H14" s="73"/>
      <c r="I14" s="74"/>
    </row>
    <row r="15" spans="1:9" s="66" customFormat="1">
      <c r="B15" s="91"/>
      <c r="C15" s="92" t="s">
        <v>184</v>
      </c>
      <c r="D15" s="93"/>
      <c r="E15" s="70"/>
      <c r="F15" s="94"/>
      <c r="G15" s="95">
        <f>Šachta!G86</f>
        <v>0</v>
      </c>
      <c r="H15" s="73"/>
      <c r="I15" s="74"/>
    </row>
    <row r="16" spans="1:9" s="66" customFormat="1">
      <c r="B16" s="91"/>
      <c r="C16" s="92" t="s">
        <v>185</v>
      </c>
      <c r="D16" s="93"/>
      <c r="E16" s="70"/>
      <c r="F16" s="94"/>
      <c r="G16" s="95">
        <f>Plošina!G12</f>
        <v>0</v>
      </c>
      <c r="H16" s="73"/>
      <c r="I16" s="74"/>
    </row>
    <row r="17" spans="1:9" s="66" customFormat="1">
      <c r="B17" s="91"/>
      <c r="C17" s="92" t="s">
        <v>105</v>
      </c>
      <c r="D17" s="93"/>
      <c r="E17" s="70"/>
      <c r="F17" s="94"/>
      <c r="G17" s="95">
        <f>ZTI!G52</f>
        <v>0</v>
      </c>
      <c r="H17" s="73"/>
      <c r="I17" s="74"/>
    </row>
    <row r="18" spans="1:9" s="66" customFormat="1">
      <c r="B18" s="91"/>
      <c r="C18" s="92" t="s">
        <v>106</v>
      </c>
      <c r="D18" s="93"/>
      <c r="E18" s="70"/>
      <c r="F18" s="94"/>
      <c r="G18" s="95">
        <f>Vytápění!G29</f>
        <v>0</v>
      </c>
      <c r="H18" s="73"/>
      <c r="I18" s="74"/>
    </row>
    <row r="19" spans="1:9" s="66" customFormat="1">
      <c r="B19" s="91"/>
      <c r="C19" s="92" t="s">
        <v>180</v>
      </c>
      <c r="D19" s="93"/>
      <c r="E19" s="70"/>
      <c r="F19" s="94"/>
      <c r="G19" s="95">
        <f>Silnoproud!G77</f>
        <v>0</v>
      </c>
      <c r="H19" s="73"/>
      <c r="I19" s="74"/>
    </row>
    <row r="20" spans="1:9" s="66" customFormat="1" ht="13.8">
      <c r="A20" s="79"/>
      <c r="B20" s="80"/>
      <c r="C20" s="68" t="s">
        <v>107</v>
      </c>
      <c r="D20" s="81"/>
      <c r="E20" s="76"/>
      <c r="F20" s="82"/>
      <c r="G20" s="83"/>
      <c r="H20" s="84"/>
      <c r="I20" s="85">
        <f>SUM(G14:G19)</f>
        <v>0</v>
      </c>
    </row>
    <row r="21" spans="1:9" s="66" customFormat="1" ht="17.100000000000001" customHeight="1" thickBot="1">
      <c r="B21" s="96"/>
      <c r="C21" s="69"/>
      <c r="D21" s="69"/>
      <c r="E21" s="97"/>
      <c r="F21" s="77"/>
      <c r="G21" s="98"/>
      <c r="H21" s="73"/>
      <c r="I21" s="74"/>
    </row>
    <row r="22" spans="1:9" s="65" customFormat="1" ht="21" customHeight="1" thickBot="1">
      <c r="A22" s="99"/>
      <c r="B22" s="100"/>
      <c r="C22" s="101" t="s">
        <v>108</v>
      </c>
      <c r="D22" s="102"/>
      <c r="E22" s="103"/>
      <c r="F22" s="104"/>
      <c r="G22" s="105"/>
      <c r="H22" s="106"/>
      <c r="I22" s="107">
        <f>SUM(I9:I21)</f>
        <v>0</v>
      </c>
    </row>
    <row r="23" spans="1:9" s="65" customFormat="1" ht="17.100000000000001" customHeight="1">
      <c r="A23" s="108"/>
      <c r="E23" s="109"/>
      <c r="F23" s="110"/>
      <c r="G23" s="110"/>
      <c r="H23" s="111"/>
      <c r="I23" s="112"/>
    </row>
    <row r="24" spans="1:9" s="65" customFormat="1" ht="18" customHeight="1" thickBot="1">
      <c r="A24" s="108"/>
      <c r="B24" s="113" t="s">
        <v>109</v>
      </c>
      <c r="E24" s="109"/>
      <c r="F24" s="110"/>
      <c r="G24" s="110"/>
      <c r="H24" s="111"/>
      <c r="I24" s="112"/>
    </row>
    <row r="25" spans="1:9" s="65" customFormat="1" ht="24" customHeight="1">
      <c r="A25" s="57"/>
      <c r="B25" s="162" t="s">
        <v>110</v>
      </c>
      <c r="C25" s="163"/>
      <c r="D25" s="163"/>
      <c r="E25" s="163"/>
      <c r="F25" s="163"/>
      <c r="G25" s="163"/>
      <c r="H25" s="163"/>
      <c r="I25" s="164"/>
    </row>
    <row r="26" spans="1:9" s="65" customFormat="1" ht="18" customHeight="1">
      <c r="A26" s="108"/>
      <c r="B26" s="165" t="s">
        <v>111</v>
      </c>
      <c r="C26" s="166"/>
      <c r="D26" s="166"/>
      <c r="E26" s="166"/>
      <c r="F26" s="166"/>
      <c r="G26" s="166"/>
      <c r="H26" s="166"/>
      <c r="I26" s="167"/>
    </row>
    <row r="27" spans="1:9" s="65" customFormat="1" ht="42" customHeight="1">
      <c r="A27" s="57"/>
      <c r="B27" s="165" t="s">
        <v>112</v>
      </c>
      <c r="C27" s="166"/>
      <c r="D27" s="166"/>
      <c r="E27" s="166"/>
      <c r="F27" s="166"/>
      <c r="G27" s="166"/>
      <c r="H27" s="166"/>
      <c r="I27" s="167"/>
    </row>
    <row r="28" spans="1:9" s="65" customFormat="1" ht="65.25" customHeight="1">
      <c r="A28" s="108"/>
      <c r="B28" s="165" t="s">
        <v>113</v>
      </c>
      <c r="C28" s="166"/>
      <c r="D28" s="166"/>
      <c r="E28" s="166"/>
      <c r="F28" s="166"/>
      <c r="G28" s="166"/>
      <c r="H28" s="166"/>
      <c r="I28" s="167"/>
    </row>
    <row r="29" spans="1:9" s="65" customFormat="1" ht="42" customHeight="1">
      <c r="A29" s="108"/>
      <c r="B29" s="165" t="s">
        <v>114</v>
      </c>
      <c r="C29" s="166"/>
      <c r="D29" s="166"/>
      <c r="E29" s="166"/>
      <c r="F29" s="166"/>
      <c r="G29" s="166"/>
      <c r="H29" s="166"/>
      <c r="I29" s="167"/>
    </row>
    <row r="30" spans="1:9" s="65" customFormat="1" ht="42" customHeight="1">
      <c r="A30" s="108"/>
      <c r="B30" s="165" t="s">
        <v>115</v>
      </c>
      <c r="C30" s="166"/>
      <c r="D30" s="166"/>
      <c r="E30" s="166"/>
      <c r="F30" s="166"/>
      <c r="G30" s="166"/>
      <c r="H30" s="166"/>
      <c r="I30" s="167"/>
    </row>
    <row r="31" spans="1:9" s="65" customFormat="1" ht="42" customHeight="1">
      <c r="A31" s="108"/>
      <c r="B31" s="165" t="s">
        <v>116</v>
      </c>
      <c r="C31" s="166"/>
      <c r="D31" s="166"/>
      <c r="E31" s="166"/>
      <c r="F31" s="166"/>
      <c r="G31" s="166"/>
      <c r="H31" s="166"/>
      <c r="I31" s="167"/>
    </row>
    <row r="32" spans="1:9" s="65" customFormat="1" ht="42" customHeight="1">
      <c r="A32" s="108"/>
      <c r="B32" s="165" t="s">
        <v>117</v>
      </c>
      <c r="C32" s="166"/>
      <c r="D32" s="166"/>
      <c r="E32" s="166"/>
      <c r="F32" s="166"/>
      <c r="G32" s="166"/>
      <c r="H32" s="166"/>
      <c r="I32" s="167"/>
    </row>
    <row r="33" spans="1:9" s="65" customFormat="1" ht="99" customHeight="1">
      <c r="A33" s="108"/>
      <c r="B33" s="165" t="s">
        <v>118</v>
      </c>
      <c r="C33" s="166"/>
      <c r="D33" s="166"/>
      <c r="E33" s="166"/>
      <c r="F33" s="166"/>
      <c r="G33" s="166"/>
      <c r="H33" s="166"/>
      <c r="I33" s="167"/>
    </row>
    <row r="34" spans="1:9" s="65" customFormat="1" ht="19.5" customHeight="1">
      <c r="A34" s="108"/>
      <c r="B34" s="165" t="s">
        <v>119</v>
      </c>
      <c r="C34" s="166"/>
      <c r="D34" s="166"/>
      <c r="E34" s="166"/>
      <c r="F34" s="166"/>
      <c r="G34" s="166"/>
      <c r="H34" s="166"/>
      <c r="I34" s="167"/>
    </row>
    <row r="35" spans="1:9" s="65" customFormat="1" ht="26.25" customHeight="1">
      <c r="A35" s="108"/>
      <c r="B35" s="165" t="s">
        <v>120</v>
      </c>
      <c r="C35" s="166"/>
      <c r="D35" s="166"/>
      <c r="E35" s="166"/>
      <c r="F35" s="166"/>
      <c r="G35" s="166"/>
      <c r="H35" s="166"/>
      <c r="I35" s="167"/>
    </row>
    <row r="36" spans="1:9" s="65" customFormat="1" ht="51.75" customHeight="1" thickBot="1">
      <c r="A36" s="108"/>
      <c r="B36" s="159" t="s">
        <v>121</v>
      </c>
      <c r="C36" s="160"/>
      <c r="D36" s="160"/>
      <c r="E36" s="160"/>
      <c r="F36" s="160"/>
      <c r="G36" s="160"/>
      <c r="H36" s="160"/>
      <c r="I36" s="161"/>
    </row>
  </sheetData>
  <sheetProtection selectLockedCells="1" selectUnlockedCells="1"/>
  <mergeCells count="12">
    <mergeCell ref="B36:I36"/>
    <mergeCell ref="B25:I25"/>
    <mergeCell ref="B26:I26"/>
    <mergeCell ref="B27:I27"/>
    <mergeCell ref="B28:I28"/>
    <mergeCell ref="B29:I29"/>
    <mergeCell ref="B30:I30"/>
    <mergeCell ref="B31:I31"/>
    <mergeCell ref="B32:I32"/>
    <mergeCell ref="B33:I33"/>
    <mergeCell ref="B34:I34"/>
    <mergeCell ref="B35:I35"/>
  </mergeCells>
  <pageMargins left="0.78740157480314965" right="0.78740157480314965" top="0.98425196850393704" bottom="0.98425196850393704" header="0.51181102362204722" footer="0.51181102362204722"/>
  <pageSetup paperSize="9" scale="84" firstPageNumber="0" fitToHeight="0" orientation="portrait" r:id="rId1"/>
  <headerFooter alignWithMargins="0">
    <oddFooter>&amp;C&amp;"Arial CE,Obyčejné"&amp;P z &amp;N</oddFooter>
  </headerFooter>
  <rowBreaks count="1" manualBreakCount="1">
    <brk id="23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1"/>
  <sheetViews>
    <sheetView showGridLines="0" view="pageBreakPreview" zoomScaleNormal="120" zoomScaleSheetLayoutView="100" workbookViewId="0">
      <pane ySplit="8" topLeftCell="A9" activePane="bottomLeft" state="frozen"/>
      <selection activeCell="C41" sqref="C41"/>
      <selection pane="bottomLeft" activeCell="F10" sqref="F10:F70"/>
    </sheetView>
  </sheetViews>
  <sheetFormatPr defaultColWidth="9.109375" defaultRowHeight="13.2"/>
  <cols>
    <col min="1" max="1" width="6.33203125" style="28" customWidth="1"/>
    <col min="2" max="2" width="9.44140625" style="28" bestFit="1" customWidth="1"/>
    <col min="3" max="3" width="55.44140625" style="28" customWidth="1"/>
    <col min="4" max="4" width="4.88671875" style="28" bestFit="1" customWidth="1"/>
    <col min="5" max="5" width="8.5546875" style="28" customWidth="1"/>
    <col min="6" max="6" width="9.6640625" style="29" customWidth="1"/>
    <col min="7" max="7" width="10.88671875" style="29" customWidth="1"/>
    <col min="8" max="16384" width="9.109375" style="28"/>
  </cols>
  <sheetData>
    <row r="1" spans="1:12" s="4" customFormat="1" ht="21" customHeight="1">
      <c r="A1" s="1" t="s">
        <v>537</v>
      </c>
      <c r="B1" s="2"/>
      <c r="C1" s="2"/>
      <c r="D1" s="3"/>
      <c r="E1" s="2"/>
      <c r="F1" s="2"/>
      <c r="G1" s="2"/>
    </row>
    <row r="2" spans="1:12" s="4" customFormat="1" ht="14.25" customHeight="1">
      <c r="A2" s="5" t="s">
        <v>0</v>
      </c>
      <c r="B2" s="6" t="s">
        <v>181</v>
      </c>
      <c r="C2" s="7"/>
      <c r="D2" s="8"/>
      <c r="E2" s="7" t="s">
        <v>1</v>
      </c>
      <c r="F2" s="2" t="s">
        <v>128</v>
      </c>
      <c r="G2" s="2"/>
    </row>
    <row r="3" spans="1:12" s="4" customFormat="1" ht="13.5" customHeight="1">
      <c r="A3" s="9" t="s">
        <v>2</v>
      </c>
      <c r="B3" s="10" t="s">
        <v>183</v>
      </c>
      <c r="C3" s="7"/>
      <c r="D3" s="8"/>
      <c r="E3" s="7" t="s">
        <v>3</v>
      </c>
      <c r="F3" s="2"/>
      <c r="G3" s="2"/>
    </row>
    <row r="4" spans="1:12" s="4" customFormat="1" ht="14.25" customHeight="1">
      <c r="A4" s="9"/>
      <c r="B4" s="10"/>
      <c r="C4" s="7"/>
      <c r="D4" s="8"/>
      <c r="E4" s="7" t="s">
        <v>4</v>
      </c>
      <c r="F4" s="11">
        <v>42772</v>
      </c>
      <c r="G4" s="2"/>
    </row>
    <row r="5" spans="1:12" s="4" customFormat="1" ht="7.5" customHeight="1" thickBot="1">
      <c r="A5" s="2"/>
      <c r="B5" s="2"/>
      <c r="C5" s="2"/>
      <c r="D5" s="3"/>
      <c r="E5" s="2"/>
      <c r="F5" s="2"/>
      <c r="G5" s="2"/>
    </row>
    <row r="6" spans="1:12" s="4" customFormat="1" ht="24.75" customHeight="1" thickBot="1">
      <c r="A6" s="12" t="s">
        <v>5</v>
      </c>
      <c r="B6" s="12" t="s">
        <v>6</v>
      </c>
      <c r="C6" s="12" t="s">
        <v>7</v>
      </c>
      <c r="D6" s="12" t="s">
        <v>8</v>
      </c>
      <c r="E6" s="12" t="s">
        <v>9</v>
      </c>
      <c r="F6" s="12" t="s">
        <v>10</v>
      </c>
      <c r="G6" s="12" t="s">
        <v>11</v>
      </c>
    </row>
    <row r="7" spans="1:12" s="4" customFormat="1" ht="12.75" customHeight="1" thickBot="1">
      <c r="A7" s="12" t="s">
        <v>12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</row>
    <row r="8" spans="1:12" s="4" customFormat="1" ht="5.25" customHeight="1">
      <c r="A8" s="2"/>
      <c r="B8" s="2"/>
      <c r="C8" s="2"/>
      <c r="D8" s="3"/>
      <c r="E8" s="2"/>
      <c r="F8" s="2"/>
      <c r="G8" s="2"/>
    </row>
    <row r="9" spans="1:12" s="18" customFormat="1" ht="21" customHeight="1" collapsed="1">
      <c r="A9" s="13"/>
      <c r="B9" s="14" t="s">
        <v>26</v>
      </c>
      <c r="C9" s="15" t="s">
        <v>27</v>
      </c>
      <c r="D9" s="15"/>
      <c r="E9" s="16"/>
      <c r="F9" s="27"/>
      <c r="G9" s="17">
        <f>SUBTOTAL(9,G10:G11)</f>
        <v>0</v>
      </c>
    </row>
    <row r="10" spans="1:12" s="26" customFormat="1" ht="11.4">
      <c r="A10" s="19">
        <f>MAX(A9:A9)+1</f>
        <v>1</v>
      </c>
      <c r="B10" s="20" t="s">
        <v>186</v>
      </c>
      <c r="C10" s="21" t="s">
        <v>187</v>
      </c>
      <c r="D10" s="22" t="s">
        <v>13</v>
      </c>
      <c r="E10" s="23">
        <v>2</v>
      </c>
      <c r="F10" s="24"/>
      <c r="G10" s="25">
        <f t="shared" ref="G10:G11" si="0">E10*F10</f>
        <v>0</v>
      </c>
      <c r="H10" s="138">
        <v>2.3210000000000001E-2</v>
      </c>
      <c r="I10" s="139">
        <f>E10*H10</f>
        <v>4.6420000000000003E-2</v>
      </c>
      <c r="J10" s="138"/>
      <c r="K10" s="139">
        <f>E10*J10</f>
        <v>0</v>
      </c>
      <c r="L10" s="139"/>
    </row>
    <row r="11" spans="1:12" s="26" customFormat="1" ht="11.4">
      <c r="A11" s="19">
        <f>MAX(A9:A10)+1</f>
        <v>2</v>
      </c>
      <c r="B11" s="20" t="s">
        <v>188</v>
      </c>
      <c r="C11" s="21" t="s">
        <v>189</v>
      </c>
      <c r="D11" s="22" t="s">
        <v>15</v>
      </c>
      <c r="E11" s="23">
        <f>2.13*3-0.9*1.97</f>
        <v>4.617</v>
      </c>
      <c r="F11" s="24"/>
      <c r="G11" s="25">
        <f t="shared" si="0"/>
        <v>0</v>
      </c>
      <c r="H11" s="138">
        <v>0.11669</v>
      </c>
      <c r="I11" s="139">
        <f>E11*H11</f>
        <v>0.53875773000000005</v>
      </c>
      <c r="J11" s="138"/>
      <c r="K11" s="139">
        <f>E11*J11</f>
        <v>0</v>
      </c>
      <c r="L11" s="139"/>
    </row>
    <row r="12" spans="1:12" s="18" customFormat="1" ht="21" customHeight="1" collapsed="1">
      <c r="A12" s="13"/>
      <c r="B12" s="14" t="s">
        <v>28</v>
      </c>
      <c r="C12" s="15" t="s">
        <v>29</v>
      </c>
      <c r="D12" s="15"/>
      <c r="E12" s="16"/>
      <c r="F12" s="27"/>
      <c r="G12" s="17">
        <f>SUBTOTAL(9,G13:G18)</f>
        <v>0</v>
      </c>
    </row>
    <row r="13" spans="1:12" s="26" customFormat="1" ht="20.399999999999999">
      <c r="A13" s="19">
        <f t="shared" ref="A13:A41" si="1">MAX(A11:A12)+1</f>
        <v>3</v>
      </c>
      <c r="B13" s="20" t="s">
        <v>190</v>
      </c>
      <c r="C13" s="21" t="s">
        <v>191</v>
      </c>
      <c r="D13" s="22" t="s">
        <v>16</v>
      </c>
      <c r="E13" s="23">
        <f>20*0.3*0.2</f>
        <v>1.2000000000000002</v>
      </c>
      <c r="F13" s="24"/>
      <c r="G13" s="25">
        <f t="shared" ref="G13:G43" si="2">E13*F13</f>
        <v>0</v>
      </c>
      <c r="H13" s="138">
        <v>2.45329</v>
      </c>
      <c r="I13" s="139">
        <f t="shared" ref="I13:I18" si="3">E13*H13</f>
        <v>2.9439480000000002</v>
      </c>
      <c r="J13" s="138"/>
      <c r="K13" s="139">
        <f t="shared" ref="K13:K18" si="4">E13*J13</f>
        <v>0</v>
      </c>
      <c r="L13" s="139"/>
    </row>
    <row r="14" spans="1:12" s="26" customFormat="1" ht="11.4">
      <c r="A14" s="19">
        <f t="shared" si="1"/>
        <v>4</v>
      </c>
      <c r="B14" s="20" t="s">
        <v>192</v>
      </c>
      <c r="C14" s="21" t="s">
        <v>193</v>
      </c>
      <c r="D14" s="22" t="s">
        <v>16</v>
      </c>
      <c r="E14" s="23">
        <f>E13</f>
        <v>1.2000000000000002</v>
      </c>
      <c r="F14" s="24"/>
      <c r="G14" s="25">
        <f t="shared" si="2"/>
        <v>0</v>
      </c>
      <c r="H14" s="138"/>
      <c r="I14" s="139">
        <f t="shared" si="3"/>
        <v>0</v>
      </c>
      <c r="J14" s="138"/>
      <c r="K14" s="139">
        <f t="shared" si="4"/>
        <v>0</v>
      </c>
      <c r="L14" s="139"/>
    </row>
    <row r="15" spans="1:12" s="26" customFormat="1" ht="20.399999999999999">
      <c r="A15" s="19">
        <f t="shared" si="1"/>
        <v>5</v>
      </c>
      <c r="B15" s="20" t="s">
        <v>194</v>
      </c>
      <c r="C15" s="21" t="s">
        <v>195</v>
      </c>
      <c r="D15" s="22" t="s">
        <v>16</v>
      </c>
      <c r="E15" s="23">
        <f>E13</f>
        <v>1.2000000000000002</v>
      </c>
      <c r="F15" s="24"/>
      <c r="G15" s="25">
        <f t="shared" si="2"/>
        <v>0</v>
      </c>
      <c r="H15" s="138"/>
      <c r="I15" s="139">
        <f t="shared" si="3"/>
        <v>0</v>
      </c>
      <c r="J15" s="138"/>
      <c r="K15" s="139">
        <f t="shared" si="4"/>
        <v>0</v>
      </c>
      <c r="L15" s="139"/>
    </row>
    <row r="16" spans="1:12" s="26" customFormat="1" ht="11.4">
      <c r="A16" s="19">
        <f t="shared" si="1"/>
        <v>6</v>
      </c>
      <c r="B16" s="20" t="s">
        <v>196</v>
      </c>
      <c r="C16" s="21" t="s">
        <v>197</v>
      </c>
      <c r="D16" s="22" t="s">
        <v>22</v>
      </c>
      <c r="E16" s="23">
        <f>20*0.3*3.03*1.2/1000</f>
        <v>2.1815999999999999E-2</v>
      </c>
      <c r="F16" s="24"/>
      <c r="G16" s="25">
        <f t="shared" si="2"/>
        <v>0</v>
      </c>
      <c r="H16" s="138">
        <v>1.0530600000000001</v>
      </c>
      <c r="I16" s="139">
        <f t="shared" si="3"/>
        <v>2.2973556960000002E-2</v>
      </c>
      <c r="J16" s="138"/>
      <c r="K16" s="139">
        <f t="shared" si="4"/>
        <v>0</v>
      </c>
      <c r="L16" s="139"/>
    </row>
    <row r="17" spans="1:12" s="26" customFormat="1" ht="20.399999999999999">
      <c r="A17" s="19">
        <f t="shared" si="1"/>
        <v>7</v>
      </c>
      <c r="B17" s="20" t="s">
        <v>198</v>
      </c>
      <c r="C17" s="21" t="s">
        <v>199</v>
      </c>
      <c r="D17" s="22" t="s">
        <v>15</v>
      </c>
      <c r="E17" s="23">
        <f>E61</f>
        <v>33.275000000000006</v>
      </c>
      <c r="F17" s="24"/>
      <c r="G17" s="25">
        <f t="shared" si="2"/>
        <v>0</v>
      </c>
      <c r="H17" s="138">
        <v>2.3099999999999999E-2</v>
      </c>
      <c r="I17" s="139">
        <f t="shared" si="3"/>
        <v>0.76865250000000007</v>
      </c>
      <c r="J17" s="138"/>
      <c r="K17" s="139">
        <f t="shared" si="4"/>
        <v>0</v>
      </c>
      <c r="L17" s="139"/>
    </row>
    <row r="18" spans="1:12" s="26" customFormat="1" ht="11.4">
      <c r="A18" s="19">
        <f t="shared" si="1"/>
        <v>8</v>
      </c>
      <c r="B18" s="20" t="s">
        <v>79</v>
      </c>
      <c r="C18" s="21" t="s">
        <v>80</v>
      </c>
      <c r="D18" s="22" t="s">
        <v>15</v>
      </c>
      <c r="E18" s="23">
        <v>3</v>
      </c>
      <c r="F18" s="24"/>
      <c r="G18" s="25">
        <f t="shared" si="2"/>
        <v>0</v>
      </c>
      <c r="H18" s="138">
        <v>1.8380000000000001E-2</v>
      </c>
      <c r="I18" s="139">
        <f t="shared" si="3"/>
        <v>5.5140000000000002E-2</v>
      </c>
      <c r="J18" s="138"/>
      <c r="K18" s="139">
        <f t="shared" si="4"/>
        <v>0</v>
      </c>
      <c r="L18" s="139"/>
    </row>
    <row r="19" spans="1:12" s="18" customFormat="1" ht="21" customHeight="1" collapsed="1">
      <c r="A19" s="13"/>
      <c r="B19" s="14" t="s">
        <v>30</v>
      </c>
      <c r="C19" s="15" t="s">
        <v>31</v>
      </c>
      <c r="D19" s="15"/>
      <c r="E19" s="16"/>
      <c r="F19" s="27"/>
      <c r="G19" s="17">
        <f>SUBTOTAL(9,G20:G41)</f>
        <v>0</v>
      </c>
    </row>
    <row r="20" spans="1:12" s="26" customFormat="1" ht="11.4">
      <c r="A20" s="19">
        <f t="shared" si="1"/>
        <v>9</v>
      </c>
      <c r="B20" s="20" t="s">
        <v>200</v>
      </c>
      <c r="C20" s="21" t="s">
        <v>201</v>
      </c>
      <c r="D20" s="22" t="s">
        <v>15</v>
      </c>
      <c r="E20" s="23">
        <f>2.13*0.5</f>
        <v>1.0649999999999999</v>
      </c>
      <c r="F20" s="24"/>
      <c r="G20" s="25">
        <f t="shared" si="2"/>
        <v>0</v>
      </c>
      <c r="H20" s="144"/>
      <c r="I20" s="145">
        <f t="shared" ref="I20:I31" si="5">E20*H20</f>
        <v>0</v>
      </c>
      <c r="J20" s="144">
        <v>0.05</v>
      </c>
      <c r="K20" s="145">
        <f t="shared" ref="K20:K31" si="6">E20*J20</f>
        <v>5.3249999999999999E-2</v>
      </c>
      <c r="L20" s="145"/>
    </row>
    <row r="21" spans="1:12" s="26" customFormat="1" ht="11.4">
      <c r="A21" s="19">
        <f t="shared" si="1"/>
        <v>10</v>
      </c>
      <c r="B21" s="20" t="s">
        <v>202</v>
      </c>
      <c r="C21" s="21" t="s">
        <v>203</v>
      </c>
      <c r="D21" s="22" t="s">
        <v>15</v>
      </c>
      <c r="E21" s="23">
        <f>2*0.5*3</f>
        <v>3</v>
      </c>
      <c r="F21" s="24"/>
      <c r="G21" s="25">
        <f t="shared" si="2"/>
        <v>0</v>
      </c>
      <c r="H21" s="144"/>
      <c r="I21" s="145">
        <f t="shared" si="5"/>
        <v>0</v>
      </c>
      <c r="J21" s="144">
        <v>4.5999999999999999E-2</v>
      </c>
      <c r="K21" s="145">
        <f t="shared" si="6"/>
        <v>0.13800000000000001</v>
      </c>
      <c r="L21" s="145"/>
    </row>
    <row r="22" spans="1:12" s="26" customFormat="1" ht="11.4">
      <c r="A22" s="19">
        <f t="shared" si="1"/>
        <v>11</v>
      </c>
      <c r="B22" s="20" t="s">
        <v>204</v>
      </c>
      <c r="C22" s="21" t="s">
        <v>205</v>
      </c>
      <c r="D22" s="22" t="s">
        <v>15</v>
      </c>
      <c r="E22" s="23">
        <f>6*2+3.3*1.6</f>
        <v>17.28</v>
      </c>
      <c r="F22" s="24"/>
      <c r="G22" s="25">
        <f t="shared" si="2"/>
        <v>0</v>
      </c>
      <c r="H22" s="138"/>
      <c r="I22" s="139">
        <f t="shared" si="5"/>
        <v>0</v>
      </c>
      <c r="J22" s="138">
        <v>6.8000000000000005E-2</v>
      </c>
      <c r="K22" s="139">
        <f t="shared" si="6"/>
        <v>1.1750400000000001</v>
      </c>
      <c r="L22" s="139"/>
    </row>
    <row r="23" spans="1:12" s="26" customFormat="1" ht="11.4">
      <c r="A23" s="19">
        <f t="shared" si="1"/>
        <v>12</v>
      </c>
      <c r="B23" s="20" t="s">
        <v>206</v>
      </c>
      <c r="C23" s="21" t="s">
        <v>207</v>
      </c>
      <c r="D23" s="22" t="s">
        <v>16</v>
      </c>
      <c r="E23" s="23">
        <f>E24*0.05</f>
        <v>0.58000000000000007</v>
      </c>
      <c r="F23" s="24"/>
      <c r="G23" s="25">
        <f t="shared" ref="G23:G41" si="7">E23*F23</f>
        <v>0</v>
      </c>
      <c r="H23" s="138"/>
      <c r="I23" s="139">
        <f t="shared" si="5"/>
        <v>0</v>
      </c>
      <c r="J23" s="138">
        <v>2.2000000000000002</v>
      </c>
      <c r="K23" s="139">
        <f t="shared" si="6"/>
        <v>1.2760000000000002</v>
      </c>
      <c r="L23" s="139"/>
    </row>
    <row r="24" spans="1:12" s="26" customFormat="1" ht="11.4">
      <c r="A24" s="19">
        <f t="shared" si="1"/>
        <v>13</v>
      </c>
      <c r="B24" s="20" t="s">
        <v>208</v>
      </c>
      <c r="C24" s="21" t="s">
        <v>209</v>
      </c>
      <c r="D24" s="22" t="s">
        <v>15</v>
      </c>
      <c r="E24" s="23">
        <f>7.4+3.7+0.5</f>
        <v>11.600000000000001</v>
      </c>
      <c r="F24" s="24"/>
      <c r="G24" s="25">
        <f t="shared" si="7"/>
        <v>0</v>
      </c>
      <c r="H24" s="138"/>
      <c r="I24" s="139">
        <f t="shared" si="5"/>
        <v>0</v>
      </c>
      <c r="J24" s="138">
        <v>5.7000000000000002E-2</v>
      </c>
      <c r="K24" s="139">
        <f t="shared" si="6"/>
        <v>0.66120000000000012</v>
      </c>
      <c r="L24" s="139"/>
    </row>
    <row r="25" spans="1:12" s="26" customFormat="1" ht="11.4">
      <c r="A25" s="19">
        <f t="shared" si="1"/>
        <v>14</v>
      </c>
      <c r="B25" s="20" t="s">
        <v>210</v>
      </c>
      <c r="C25" s="21" t="s">
        <v>211</v>
      </c>
      <c r="D25" s="22" t="s">
        <v>15</v>
      </c>
      <c r="E25" s="23">
        <f>2.13*3</f>
        <v>6.39</v>
      </c>
      <c r="F25" s="24"/>
      <c r="G25" s="25">
        <f t="shared" si="7"/>
        <v>0</v>
      </c>
      <c r="H25" s="138"/>
      <c r="I25" s="139">
        <f t="shared" si="5"/>
        <v>0</v>
      </c>
      <c r="J25" s="138">
        <v>0.26100000000000001</v>
      </c>
      <c r="K25" s="139">
        <f t="shared" si="6"/>
        <v>1.6677899999999999</v>
      </c>
      <c r="L25" s="139"/>
    </row>
    <row r="26" spans="1:12" s="26" customFormat="1" ht="11.4">
      <c r="A26" s="19">
        <f t="shared" si="1"/>
        <v>15</v>
      </c>
      <c r="B26" s="20" t="s">
        <v>212</v>
      </c>
      <c r="C26" s="21" t="s">
        <v>213</v>
      </c>
      <c r="D26" s="22" t="s">
        <v>13</v>
      </c>
      <c r="E26" s="23">
        <v>1</v>
      </c>
      <c r="F26" s="24"/>
      <c r="G26" s="25">
        <f t="shared" si="7"/>
        <v>0</v>
      </c>
      <c r="H26" s="138"/>
      <c r="I26" s="139">
        <f t="shared" si="5"/>
        <v>0</v>
      </c>
      <c r="J26" s="138"/>
      <c r="K26" s="139">
        <f t="shared" si="6"/>
        <v>0</v>
      </c>
      <c r="L26" s="139"/>
    </row>
    <row r="27" spans="1:12" s="26" customFormat="1" ht="11.4">
      <c r="A27" s="19">
        <f t="shared" si="1"/>
        <v>16</v>
      </c>
      <c r="B27" s="20" t="s">
        <v>214</v>
      </c>
      <c r="C27" s="21" t="s">
        <v>215</v>
      </c>
      <c r="D27" s="22" t="s">
        <v>15</v>
      </c>
      <c r="E27" s="23">
        <f>0.8*1.97</f>
        <v>1.5760000000000001</v>
      </c>
      <c r="F27" s="24"/>
      <c r="G27" s="25">
        <f t="shared" si="7"/>
        <v>0</v>
      </c>
      <c r="H27" s="138"/>
      <c r="I27" s="139">
        <f t="shared" si="5"/>
        <v>0</v>
      </c>
      <c r="J27" s="138">
        <v>7.5999999999999998E-2</v>
      </c>
      <c r="K27" s="139">
        <f t="shared" si="6"/>
        <v>0.11977600000000001</v>
      </c>
      <c r="L27" s="139"/>
    </row>
    <row r="28" spans="1:12" s="26" customFormat="1" ht="11.4">
      <c r="A28" s="19">
        <f t="shared" si="1"/>
        <v>17</v>
      </c>
      <c r="B28" s="20" t="s">
        <v>216</v>
      </c>
      <c r="C28" s="21" t="s">
        <v>217</v>
      </c>
      <c r="D28" s="22" t="s">
        <v>17</v>
      </c>
      <c r="E28" s="23">
        <v>8</v>
      </c>
      <c r="F28" s="24"/>
      <c r="G28" s="25">
        <f t="shared" si="7"/>
        <v>0</v>
      </c>
      <c r="H28" s="138"/>
      <c r="I28" s="139">
        <f t="shared" si="5"/>
        <v>0</v>
      </c>
      <c r="J28" s="138">
        <v>0.13200000000000001</v>
      </c>
      <c r="K28" s="139">
        <f t="shared" si="6"/>
        <v>1.056</v>
      </c>
      <c r="L28" s="139"/>
    </row>
    <row r="29" spans="1:12" s="26" customFormat="1" ht="11.4">
      <c r="A29" s="19">
        <f t="shared" si="1"/>
        <v>18</v>
      </c>
      <c r="B29" s="20" t="s">
        <v>218</v>
      </c>
      <c r="C29" s="21" t="s">
        <v>219</v>
      </c>
      <c r="D29" s="22" t="s">
        <v>17</v>
      </c>
      <c r="E29" s="23">
        <v>5</v>
      </c>
      <c r="F29" s="24"/>
      <c r="G29" s="25">
        <f t="shared" si="7"/>
        <v>0</v>
      </c>
      <c r="H29" s="138"/>
      <c r="I29" s="139">
        <f t="shared" si="5"/>
        <v>0</v>
      </c>
      <c r="J29" s="138">
        <v>8.9999999999999993E-3</v>
      </c>
      <c r="K29" s="139">
        <f t="shared" si="6"/>
        <v>4.4999999999999998E-2</v>
      </c>
      <c r="L29" s="139"/>
    </row>
    <row r="30" spans="1:12" s="26" customFormat="1" ht="11.4">
      <c r="A30" s="19">
        <f t="shared" si="1"/>
        <v>19</v>
      </c>
      <c r="B30" s="20" t="s">
        <v>220</v>
      </c>
      <c r="C30" s="21" t="s">
        <v>221</v>
      </c>
      <c r="D30" s="22" t="s">
        <v>17</v>
      </c>
      <c r="E30" s="23">
        <v>12</v>
      </c>
      <c r="F30" s="24"/>
      <c r="G30" s="25">
        <f t="shared" si="7"/>
        <v>0</v>
      </c>
      <c r="H30" s="138"/>
      <c r="I30" s="139">
        <f t="shared" si="5"/>
        <v>0</v>
      </c>
      <c r="J30" s="138">
        <v>2.1999999999999999E-2</v>
      </c>
      <c r="K30" s="139">
        <f t="shared" si="6"/>
        <v>0.26400000000000001</v>
      </c>
      <c r="L30" s="139"/>
    </row>
    <row r="31" spans="1:12" s="26" customFormat="1" ht="20.399999999999999">
      <c r="A31" s="19">
        <f t="shared" si="1"/>
        <v>20</v>
      </c>
      <c r="B31" s="20" t="s">
        <v>18</v>
      </c>
      <c r="C31" s="21" t="s">
        <v>19</v>
      </c>
      <c r="D31" s="22" t="s">
        <v>15</v>
      </c>
      <c r="E31" s="23">
        <f>E24</f>
        <v>11.600000000000001</v>
      </c>
      <c r="F31" s="24"/>
      <c r="G31" s="25">
        <f t="shared" si="7"/>
        <v>0</v>
      </c>
      <c r="H31" s="138">
        <v>1.2999999999999999E-4</v>
      </c>
      <c r="I31" s="139">
        <f t="shared" si="5"/>
        <v>1.508E-3</v>
      </c>
      <c r="J31" s="138"/>
      <c r="K31" s="139">
        <f t="shared" si="6"/>
        <v>0</v>
      </c>
      <c r="L31" s="139"/>
    </row>
    <row r="32" spans="1:12" s="26" customFormat="1" ht="10.199999999999999">
      <c r="A32" s="19">
        <f t="shared" si="1"/>
        <v>21</v>
      </c>
      <c r="B32" s="20" t="s">
        <v>222</v>
      </c>
      <c r="C32" s="21" t="s">
        <v>223</v>
      </c>
      <c r="D32" s="22" t="s">
        <v>13</v>
      </c>
      <c r="E32" s="23">
        <v>2</v>
      </c>
      <c r="F32" s="24"/>
      <c r="G32" s="25">
        <f t="shared" si="7"/>
        <v>0</v>
      </c>
    </row>
    <row r="33" spans="1:11" s="26" customFormat="1" ht="10.199999999999999">
      <c r="A33" s="19">
        <f t="shared" si="1"/>
        <v>22</v>
      </c>
      <c r="B33" s="20" t="s">
        <v>224</v>
      </c>
      <c r="C33" s="21" t="s">
        <v>225</v>
      </c>
      <c r="D33" s="22" t="s">
        <v>13</v>
      </c>
      <c r="E33" s="23">
        <v>2</v>
      </c>
      <c r="F33" s="24"/>
      <c r="G33" s="25">
        <f t="shared" ref="G33:G40" si="8">E33*F33</f>
        <v>0</v>
      </c>
    </row>
    <row r="34" spans="1:11" s="26" customFormat="1" ht="11.4">
      <c r="A34" s="19">
        <f t="shared" si="1"/>
        <v>23</v>
      </c>
      <c r="B34" s="20" t="s">
        <v>228</v>
      </c>
      <c r="C34" s="21" t="s">
        <v>229</v>
      </c>
      <c r="D34" s="22" t="s">
        <v>17</v>
      </c>
      <c r="E34" s="23">
        <f>8+30</f>
        <v>38</v>
      </c>
      <c r="F34" s="24"/>
      <c r="G34" s="25">
        <f t="shared" si="8"/>
        <v>0</v>
      </c>
      <c r="H34" s="138"/>
      <c r="I34" s="139">
        <f t="shared" ref="I34:I41" si="9">E34*H34</f>
        <v>0</v>
      </c>
      <c r="J34" s="138">
        <v>1.4919999999999999E-2</v>
      </c>
      <c r="K34" s="139">
        <f t="shared" ref="K34:K41" si="10">E34*J34</f>
        <v>0.56696000000000002</v>
      </c>
    </row>
    <row r="35" spans="1:11" s="26" customFormat="1" ht="11.4">
      <c r="A35" s="19">
        <f t="shared" si="1"/>
        <v>24</v>
      </c>
      <c r="B35" s="20" t="s">
        <v>230</v>
      </c>
      <c r="C35" s="21" t="s">
        <v>231</v>
      </c>
      <c r="D35" s="22" t="s">
        <v>17</v>
      </c>
      <c r="E35" s="23">
        <v>24</v>
      </c>
      <c r="F35" s="24"/>
      <c r="G35" s="25">
        <f t="shared" si="8"/>
        <v>0</v>
      </c>
      <c r="H35" s="138"/>
      <c r="I35" s="139">
        <f t="shared" si="9"/>
        <v>0</v>
      </c>
      <c r="J35" s="138">
        <v>4.786E-2</v>
      </c>
      <c r="K35" s="139">
        <f t="shared" si="10"/>
        <v>1.1486399999999999</v>
      </c>
    </row>
    <row r="36" spans="1:11" s="26" customFormat="1" ht="20.399999999999999">
      <c r="A36" s="19">
        <f t="shared" si="1"/>
        <v>25</v>
      </c>
      <c r="B36" s="20" t="s">
        <v>232</v>
      </c>
      <c r="C36" s="21" t="s">
        <v>233</v>
      </c>
      <c r="D36" s="22" t="s">
        <v>234</v>
      </c>
      <c r="E36" s="23">
        <v>2</v>
      </c>
      <c r="F36" s="24"/>
      <c r="G36" s="25">
        <f t="shared" si="8"/>
        <v>0</v>
      </c>
      <c r="H36" s="138"/>
      <c r="I36" s="139">
        <f t="shared" si="9"/>
        <v>0</v>
      </c>
      <c r="J36" s="138">
        <v>1.9460000000000002E-2</v>
      </c>
      <c r="K36" s="139">
        <f t="shared" si="10"/>
        <v>3.8920000000000003E-2</v>
      </c>
    </row>
    <row r="37" spans="1:11" s="26" customFormat="1" ht="20.399999999999999">
      <c r="A37" s="19">
        <f t="shared" si="1"/>
        <v>26</v>
      </c>
      <c r="B37" s="20" t="s">
        <v>235</v>
      </c>
      <c r="C37" s="21" t="s">
        <v>236</v>
      </c>
      <c r="D37" s="22" t="s">
        <v>234</v>
      </c>
      <c r="E37" s="23">
        <v>1</v>
      </c>
      <c r="F37" s="24"/>
      <c r="G37" s="25">
        <f t="shared" si="8"/>
        <v>0</v>
      </c>
      <c r="H37" s="138"/>
      <c r="I37" s="139">
        <f t="shared" si="9"/>
        <v>0</v>
      </c>
      <c r="J37" s="138">
        <v>2.4500000000000001E-2</v>
      </c>
      <c r="K37" s="139">
        <f t="shared" si="10"/>
        <v>2.4500000000000001E-2</v>
      </c>
    </row>
    <row r="38" spans="1:11" s="26" customFormat="1" ht="20.399999999999999">
      <c r="A38" s="19">
        <f t="shared" si="1"/>
        <v>27</v>
      </c>
      <c r="B38" s="20" t="s">
        <v>237</v>
      </c>
      <c r="C38" s="21" t="s">
        <v>238</v>
      </c>
      <c r="D38" s="22" t="s">
        <v>234</v>
      </c>
      <c r="E38" s="23">
        <v>1</v>
      </c>
      <c r="F38" s="24"/>
      <c r="G38" s="25">
        <f t="shared" si="8"/>
        <v>0</v>
      </c>
      <c r="H38" s="138"/>
      <c r="I38" s="139">
        <f t="shared" si="9"/>
        <v>0</v>
      </c>
      <c r="J38" s="138">
        <v>2.4500000000000001E-2</v>
      </c>
      <c r="K38" s="139">
        <f t="shared" si="10"/>
        <v>2.4500000000000001E-2</v>
      </c>
    </row>
    <row r="39" spans="1:11" s="26" customFormat="1" ht="20.399999999999999">
      <c r="A39" s="19">
        <f t="shared" si="1"/>
        <v>28</v>
      </c>
      <c r="B39" s="20" t="s">
        <v>239</v>
      </c>
      <c r="C39" s="21" t="s">
        <v>240</v>
      </c>
      <c r="D39" s="22" t="s">
        <v>234</v>
      </c>
      <c r="E39" s="23">
        <v>2</v>
      </c>
      <c r="F39" s="24"/>
      <c r="G39" s="25">
        <f t="shared" si="8"/>
        <v>0</v>
      </c>
      <c r="H39" s="138"/>
      <c r="I39" s="139">
        <f t="shared" si="9"/>
        <v>0</v>
      </c>
      <c r="J39" s="138">
        <v>1.56E-3</v>
      </c>
      <c r="K39" s="139">
        <f t="shared" si="10"/>
        <v>3.1199999999999999E-3</v>
      </c>
    </row>
    <row r="40" spans="1:11" s="26" customFormat="1" ht="11.4">
      <c r="A40" s="19">
        <f t="shared" si="1"/>
        <v>29</v>
      </c>
      <c r="B40" s="20" t="s">
        <v>241</v>
      </c>
      <c r="C40" s="21" t="s">
        <v>242</v>
      </c>
      <c r="D40" s="22" t="s">
        <v>13</v>
      </c>
      <c r="E40" s="23">
        <v>1</v>
      </c>
      <c r="F40" s="24"/>
      <c r="G40" s="25">
        <f t="shared" si="8"/>
        <v>0</v>
      </c>
      <c r="H40" s="138"/>
      <c r="I40" s="139">
        <f t="shared" si="9"/>
        <v>0</v>
      </c>
      <c r="J40" s="138">
        <v>7.62E-3</v>
      </c>
      <c r="K40" s="139">
        <f t="shared" si="10"/>
        <v>7.62E-3</v>
      </c>
    </row>
    <row r="41" spans="1:11" s="26" customFormat="1" ht="11.4">
      <c r="A41" s="19">
        <f t="shared" si="1"/>
        <v>30</v>
      </c>
      <c r="B41" s="20">
        <v>735111810</v>
      </c>
      <c r="C41" s="21" t="s">
        <v>244</v>
      </c>
      <c r="D41" s="22" t="s">
        <v>15</v>
      </c>
      <c r="E41" s="23">
        <f>2.4*0.8</f>
        <v>1.92</v>
      </c>
      <c r="F41" s="24"/>
      <c r="G41" s="25">
        <f t="shared" si="7"/>
        <v>0</v>
      </c>
      <c r="H41" s="138"/>
      <c r="I41" s="139">
        <f t="shared" si="9"/>
        <v>0</v>
      </c>
      <c r="J41" s="138">
        <v>2.3800000000000002E-2</v>
      </c>
      <c r="K41" s="139">
        <f t="shared" si="10"/>
        <v>4.5696000000000001E-2</v>
      </c>
    </row>
    <row r="42" spans="1:11" s="18" customFormat="1" ht="21" customHeight="1" collapsed="1">
      <c r="A42" s="13"/>
      <c r="B42" s="14" t="s">
        <v>34</v>
      </c>
      <c r="C42" s="15" t="s">
        <v>35</v>
      </c>
      <c r="D42" s="15"/>
      <c r="E42" s="16"/>
      <c r="F42" s="27"/>
      <c r="G42" s="17">
        <f>SUBTOTAL(9,G43:G43)</f>
        <v>0</v>
      </c>
    </row>
    <row r="43" spans="1:11" s="26" customFormat="1" ht="20.399999999999999">
      <c r="A43" s="19">
        <f>MAX(A41:A42)+1</f>
        <v>31</v>
      </c>
      <c r="B43" s="20" t="s">
        <v>226</v>
      </c>
      <c r="C43" s="21" t="s">
        <v>227</v>
      </c>
      <c r="D43" s="22" t="s">
        <v>15</v>
      </c>
      <c r="E43" s="23">
        <f>E24*1.2</f>
        <v>13.920000000000002</v>
      </c>
      <c r="F43" s="24"/>
      <c r="G43" s="25">
        <f t="shared" si="2"/>
        <v>0</v>
      </c>
      <c r="H43" s="138">
        <v>3.0000000000000001E-3</v>
      </c>
      <c r="I43" s="139">
        <f>E43*H43</f>
        <v>4.1760000000000005E-2</v>
      </c>
      <c r="J43" s="138"/>
      <c r="K43" s="139">
        <f>E43*J43</f>
        <v>0</v>
      </c>
    </row>
    <row r="44" spans="1:11" s="18" customFormat="1" ht="21" customHeight="1" collapsed="1">
      <c r="A44" s="13"/>
      <c r="B44" s="14" t="s">
        <v>88</v>
      </c>
      <c r="C44" s="15" t="s">
        <v>14</v>
      </c>
      <c r="D44" s="15"/>
      <c r="E44" s="16"/>
      <c r="F44" s="27"/>
      <c r="G44" s="17">
        <f>SUBTOTAL(9,G45:G45)</f>
        <v>0</v>
      </c>
    </row>
    <row r="45" spans="1:11" s="26" customFormat="1" ht="20.399999999999999">
      <c r="A45" s="19">
        <f>MAX(A43:A44)+1</f>
        <v>32</v>
      </c>
      <c r="B45" s="20" t="s">
        <v>258</v>
      </c>
      <c r="C45" s="21" t="s">
        <v>257</v>
      </c>
      <c r="D45" s="22" t="s">
        <v>13</v>
      </c>
      <c r="E45" s="23">
        <v>2</v>
      </c>
      <c r="F45" s="24"/>
      <c r="G45" s="25">
        <f t="shared" ref="G45" si="11">E45*F45</f>
        <v>0</v>
      </c>
      <c r="H45" s="138">
        <v>0.05</v>
      </c>
      <c r="I45" s="139">
        <f>E45*H45</f>
        <v>0.1</v>
      </c>
      <c r="J45" s="138"/>
      <c r="K45" s="139">
        <f>E45*J45</f>
        <v>0</v>
      </c>
    </row>
    <row r="46" spans="1:11" s="18" customFormat="1" ht="21" customHeight="1" collapsed="1">
      <c r="A46" s="13"/>
      <c r="B46" s="14" t="s">
        <v>281</v>
      </c>
      <c r="C46" s="15" t="s">
        <v>282</v>
      </c>
      <c r="D46" s="15"/>
      <c r="E46" s="16"/>
      <c r="F46" s="27"/>
      <c r="G46" s="17">
        <f>SUBTOTAL(9,G47:G54)</f>
        <v>0</v>
      </c>
    </row>
    <row r="47" spans="1:11" s="26" customFormat="1" ht="11.4">
      <c r="A47" s="19">
        <f t="shared" ref="A47:A54" si="12">MAX(A45:A46)+1</f>
        <v>33</v>
      </c>
      <c r="B47" s="20" t="s">
        <v>283</v>
      </c>
      <c r="C47" s="21" t="s">
        <v>284</v>
      </c>
      <c r="D47" s="22" t="s">
        <v>13</v>
      </c>
      <c r="E47" s="23">
        <v>1</v>
      </c>
      <c r="F47" s="24"/>
      <c r="G47" s="25">
        <f t="shared" ref="G47" si="13">E47*F47</f>
        <v>0</v>
      </c>
      <c r="H47" s="138"/>
      <c r="I47" s="139"/>
      <c r="J47" s="138"/>
      <c r="K47" s="139"/>
    </row>
    <row r="48" spans="1:11" s="26" customFormat="1" ht="10.199999999999999">
      <c r="A48" s="19">
        <f t="shared" si="12"/>
        <v>34</v>
      </c>
      <c r="B48" s="20" t="s">
        <v>292</v>
      </c>
      <c r="C48" s="21" t="s">
        <v>285</v>
      </c>
      <c r="D48" s="22" t="s">
        <v>13</v>
      </c>
      <c r="E48" s="23">
        <v>1</v>
      </c>
      <c r="F48" s="24"/>
      <c r="G48" s="25">
        <f t="shared" ref="G48:G54" si="14">E48*F48</f>
        <v>0</v>
      </c>
    </row>
    <row r="49" spans="1:11" s="26" customFormat="1" ht="10.199999999999999">
      <c r="A49" s="19">
        <f t="shared" si="12"/>
        <v>35</v>
      </c>
      <c r="B49" s="20" t="s">
        <v>293</v>
      </c>
      <c r="C49" s="21" t="s">
        <v>286</v>
      </c>
      <c r="D49" s="22" t="s">
        <v>13</v>
      </c>
      <c r="E49" s="23">
        <v>1</v>
      </c>
      <c r="F49" s="24"/>
      <c r="G49" s="25">
        <f t="shared" si="14"/>
        <v>0</v>
      </c>
    </row>
    <row r="50" spans="1:11" s="26" customFormat="1" ht="10.199999999999999">
      <c r="A50" s="19">
        <f t="shared" si="12"/>
        <v>36</v>
      </c>
      <c r="B50" s="20" t="s">
        <v>294</v>
      </c>
      <c r="C50" s="21" t="s">
        <v>287</v>
      </c>
      <c r="D50" s="22" t="s">
        <v>13</v>
      </c>
      <c r="E50" s="23">
        <v>1</v>
      </c>
      <c r="F50" s="24"/>
      <c r="G50" s="25">
        <f t="shared" si="14"/>
        <v>0</v>
      </c>
    </row>
    <row r="51" spans="1:11" s="26" customFormat="1" ht="10.199999999999999">
      <c r="A51" s="19">
        <f t="shared" si="12"/>
        <v>37</v>
      </c>
      <c r="B51" s="20" t="s">
        <v>295</v>
      </c>
      <c r="C51" s="21" t="s">
        <v>288</v>
      </c>
      <c r="D51" s="22" t="s">
        <v>13</v>
      </c>
      <c r="E51" s="23">
        <v>1</v>
      </c>
      <c r="F51" s="24"/>
      <c r="G51" s="25">
        <f t="shared" si="14"/>
        <v>0</v>
      </c>
    </row>
    <row r="52" spans="1:11" s="26" customFormat="1" ht="10.199999999999999">
      <c r="A52" s="19">
        <f t="shared" si="12"/>
        <v>38</v>
      </c>
      <c r="B52" s="20" t="s">
        <v>296</v>
      </c>
      <c r="C52" s="21" t="s">
        <v>289</v>
      </c>
      <c r="D52" s="22" t="s">
        <v>13</v>
      </c>
      <c r="E52" s="23">
        <v>2</v>
      </c>
      <c r="F52" s="24"/>
      <c r="G52" s="25">
        <f t="shared" si="14"/>
        <v>0</v>
      </c>
    </row>
    <row r="53" spans="1:11" s="26" customFormat="1" ht="10.199999999999999">
      <c r="A53" s="19">
        <f t="shared" si="12"/>
        <v>39</v>
      </c>
      <c r="B53" s="20" t="s">
        <v>297</v>
      </c>
      <c r="C53" s="21" t="s">
        <v>290</v>
      </c>
      <c r="D53" s="22" t="s">
        <v>13</v>
      </c>
      <c r="E53" s="23">
        <v>1</v>
      </c>
      <c r="F53" s="24"/>
      <c r="G53" s="25">
        <f t="shared" si="14"/>
        <v>0</v>
      </c>
    </row>
    <row r="54" spans="1:11" s="26" customFormat="1" ht="10.199999999999999">
      <c r="A54" s="19">
        <f t="shared" si="12"/>
        <v>40</v>
      </c>
      <c r="B54" s="20" t="s">
        <v>298</v>
      </c>
      <c r="C54" s="21" t="s">
        <v>291</v>
      </c>
      <c r="D54" s="22" t="s">
        <v>13</v>
      </c>
      <c r="E54" s="23">
        <v>1</v>
      </c>
      <c r="F54" s="24"/>
      <c r="G54" s="25">
        <f t="shared" si="14"/>
        <v>0</v>
      </c>
    </row>
    <row r="55" spans="1:11" s="18" customFormat="1" ht="21" customHeight="1" collapsed="1">
      <c r="A55" s="13"/>
      <c r="B55" s="14" t="s">
        <v>245</v>
      </c>
      <c r="C55" s="15" t="s">
        <v>246</v>
      </c>
      <c r="D55" s="15"/>
      <c r="E55" s="16"/>
      <c r="F55" s="27"/>
      <c r="G55" s="17">
        <f>SUBTOTAL(9,G56:G59)</f>
        <v>0</v>
      </c>
    </row>
    <row r="56" spans="1:11" s="26" customFormat="1" ht="20.399999999999999">
      <c r="A56" s="19">
        <f t="shared" ref="A56:A59" si="15">MAX(A54:A55)+1</f>
        <v>41</v>
      </c>
      <c r="B56" s="20" t="s">
        <v>247</v>
      </c>
      <c r="C56" s="21" t="s">
        <v>248</v>
      </c>
      <c r="D56" s="22" t="s">
        <v>15</v>
      </c>
      <c r="E56" s="23">
        <f>5.5+4.2+0.75+0.5</f>
        <v>10.95</v>
      </c>
      <c r="F56" s="24"/>
      <c r="G56" s="25">
        <f t="shared" ref="G56:G59" si="16">E56*F56</f>
        <v>0</v>
      </c>
      <c r="H56" s="138">
        <v>3.5000000000000001E-3</v>
      </c>
      <c r="I56" s="139">
        <f>E56*H56</f>
        <v>3.8324999999999998E-2</v>
      </c>
      <c r="J56" s="138"/>
      <c r="K56" s="139">
        <f>E56*J56</f>
        <v>0</v>
      </c>
    </row>
    <row r="57" spans="1:11" s="26" customFormat="1" ht="11.4">
      <c r="A57" s="19">
        <f t="shared" si="15"/>
        <v>42</v>
      </c>
      <c r="B57" s="20" t="s">
        <v>249</v>
      </c>
      <c r="C57" s="21" t="s">
        <v>250</v>
      </c>
      <c r="D57" s="22" t="s">
        <v>15</v>
      </c>
      <c r="E57" s="23">
        <f>E56*1.1</f>
        <v>12.045</v>
      </c>
      <c r="F57" s="24"/>
      <c r="G57" s="25">
        <f t="shared" si="16"/>
        <v>0</v>
      </c>
      <c r="H57" s="138"/>
      <c r="I57" s="139">
        <f>E57*H57</f>
        <v>0</v>
      </c>
      <c r="J57" s="138"/>
      <c r="K57" s="139">
        <f>E57*J57</f>
        <v>0</v>
      </c>
    </row>
    <row r="58" spans="1:11" s="26" customFormat="1" ht="11.4">
      <c r="A58" s="19">
        <f t="shared" si="15"/>
        <v>43</v>
      </c>
      <c r="B58" s="20" t="s">
        <v>251</v>
      </c>
      <c r="C58" s="21" t="s">
        <v>252</v>
      </c>
      <c r="D58" s="22" t="s">
        <v>17</v>
      </c>
      <c r="E58" s="23">
        <v>2</v>
      </c>
      <c r="F58" s="24"/>
      <c r="G58" s="25">
        <f t="shared" si="16"/>
        <v>0</v>
      </c>
      <c r="H58" s="138">
        <v>7.9000000000000001E-4</v>
      </c>
      <c r="I58" s="139">
        <f>E58*H58</f>
        <v>1.58E-3</v>
      </c>
      <c r="J58" s="138"/>
      <c r="K58" s="139">
        <f>E58*J58</f>
        <v>0</v>
      </c>
    </row>
    <row r="59" spans="1:11" s="26" customFormat="1" ht="11.4">
      <c r="A59" s="19">
        <f t="shared" si="15"/>
        <v>44</v>
      </c>
      <c r="B59" s="20" t="s">
        <v>253</v>
      </c>
      <c r="C59" s="21" t="s">
        <v>254</v>
      </c>
      <c r="D59" s="22" t="s">
        <v>17</v>
      </c>
      <c r="E59" s="23">
        <f>E58*1.1</f>
        <v>2.2000000000000002</v>
      </c>
      <c r="F59" s="24"/>
      <c r="G59" s="25">
        <f t="shared" si="16"/>
        <v>0</v>
      </c>
      <c r="H59" s="138"/>
      <c r="I59" s="139">
        <f>E59*H59</f>
        <v>0</v>
      </c>
      <c r="J59" s="138"/>
      <c r="K59" s="139">
        <f>E59*J59</f>
        <v>0</v>
      </c>
    </row>
    <row r="60" spans="1:11" s="18" customFormat="1" ht="21" customHeight="1" collapsed="1">
      <c r="A60" s="13"/>
      <c r="B60" s="14" t="s">
        <v>40</v>
      </c>
      <c r="C60" s="15" t="s">
        <v>41</v>
      </c>
      <c r="D60" s="15"/>
      <c r="E60" s="16"/>
      <c r="F60" s="27"/>
      <c r="G60" s="17">
        <f>SUBTOTAL(9,G61:G62)</f>
        <v>0</v>
      </c>
    </row>
    <row r="61" spans="1:11" s="26" customFormat="1" ht="20.399999999999999">
      <c r="A61" s="19">
        <f t="shared" ref="A61:A62" si="17">MAX(A59:A60)+1</f>
        <v>45</v>
      </c>
      <c r="B61" s="20" t="s">
        <v>23</v>
      </c>
      <c r="C61" s="21" t="s">
        <v>87</v>
      </c>
      <c r="D61" s="22" t="s">
        <v>15</v>
      </c>
      <c r="E61" s="23">
        <f>9*2.1+8*1.6+(2*1.15+4*1)*0.25</f>
        <v>33.275000000000006</v>
      </c>
      <c r="F61" s="24"/>
      <c r="G61" s="25">
        <f t="shared" ref="G61:G64" si="18">E61*F61</f>
        <v>0</v>
      </c>
      <c r="H61" s="138">
        <v>3.0000000000000001E-3</v>
      </c>
      <c r="I61" s="139">
        <f>E61*H61</f>
        <v>9.9825000000000025E-2</v>
      </c>
      <c r="J61" s="138"/>
      <c r="K61" s="139">
        <f>E61*J61</f>
        <v>0</v>
      </c>
    </row>
    <row r="62" spans="1:11" s="26" customFormat="1" ht="11.4">
      <c r="A62" s="19">
        <f t="shared" si="17"/>
        <v>46</v>
      </c>
      <c r="B62" s="20" t="s">
        <v>24</v>
      </c>
      <c r="C62" s="21" t="s">
        <v>255</v>
      </c>
      <c r="D62" s="22" t="s">
        <v>15</v>
      </c>
      <c r="E62" s="23">
        <f>E61*1.1</f>
        <v>36.602500000000006</v>
      </c>
      <c r="F62" s="24"/>
      <c r="G62" s="25">
        <f t="shared" si="18"/>
        <v>0</v>
      </c>
      <c r="H62" s="138"/>
      <c r="I62" s="139">
        <f>E62*H62</f>
        <v>0</v>
      </c>
      <c r="J62" s="138"/>
      <c r="K62" s="139">
        <f>E62*J62</f>
        <v>0</v>
      </c>
    </row>
    <row r="63" spans="1:11" s="18" customFormat="1" ht="21" customHeight="1" collapsed="1">
      <c r="A63" s="13"/>
      <c r="B63" s="14" t="s">
        <v>42</v>
      </c>
      <c r="C63" s="15" t="s">
        <v>43</v>
      </c>
      <c r="D63" s="15"/>
      <c r="E63" s="16"/>
      <c r="F63" s="27"/>
      <c r="G63" s="17">
        <f>SUBTOTAL(9,G64:G64)</f>
        <v>0</v>
      </c>
    </row>
    <row r="64" spans="1:11" s="26" customFormat="1" ht="11.4">
      <c r="A64" s="19">
        <f t="shared" ref="A64" si="19">MAX(A62:A63)+1</f>
        <v>47</v>
      </c>
      <c r="B64" s="20" t="s">
        <v>25</v>
      </c>
      <c r="C64" s="21" t="s">
        <v>256</v>
      </c>
      <c r="D64" s="22" t="s">
        <v>15</v>
      </c>
      <c r="E64" s="23">
        <f>E56+10*1+8.2*3-2*1*1.97</f>
        <v>41.61</v>
      </c>
      <c r="F64" s="24"/>
      <c r="G64" s="25">
        <f t="shared" si="18"/>
        <v>0</v>
      </c>
      <c r="H64" s="138">
        <v>3.8999999999999999E-4</v>
      </c>
      <c r="I64" s="139">
        <f>E64*H64</f>
        <v>1.62279E-2</v>
      </c>
      <c r="J64" s="138"/>
      <c r="K64" s="139">
        <f>E64*J64</f>
        <v>0</v>
      </c>
    </row>
    <row r="65" spans="1:8" s="18" customFormat="1" ht="21" customHeight="1" collapsed="1">
      <c r="A65" s="13"/>
      <c r="B65" s="14" t="s">
        <v>32</v>
      </c>
      <c r="C65" s="15" t="s">
        <v>33</v>
      </c>
      <c r="D65" s="15"/>
      <c r="E65" s="16"/>
      <c r="F65" s="27"/>
      <c r="G65" s="17">
        <f>SUBTOTAL(9,G66:G70)</f>
        <v>0</v>
      </c>
    </row>
    <row r="66" spans="1:8" s="26" customFormat="1" ht="10.199999999999999">
      <c r="A66" s="19">
        <f t="shared" ref="A66:A70" si="20">MAX(A64:A65)+1</f>
        <v>48</v>
      </c>
      <c r="B66" s="20" t="s">
        <v>20</v>
      </c>
      <c r="C66" s="21" t="s">
        <v>21</v>
      </c>
      <c r="D66" s="22" t="s">
        <v>22</v>
      </c>
      <c r="E66" s="23">
        <f>SUM(I10:I64)</f>
        <v>4.6751176869600002</v>
      </c>
      <c r="F66" s="24"/>
      <c r="G66" s="25">
        <f t="shared" ref="G66:G69" si="21">E66*F66</f>
        <v>0</v>
      </c>
    </row>
    <row r="67" spans="1:8" s="26" customFormat="1" ht="10.199999999999999">
      <c r="A67" s="19">
        <f t="shared" si="20"/>
        <v>49</v>
      </c>
      <c r="B67" s="20" t="s">
        <v>157</v>
      </c>
      <c r="C67" s="21" t="s">
        <v>158</v>
      </c>
      <c r="D67" s="22" t="s">
        <v>22</v>
      </c>
      <c r="E67" s="23">
        <f>SUM(K10:K64)</f>
        <v>8.3160119999999971</v>
      </c>
      <c r="F67" s="24"/>
      <c r="G67" s="25">
        <f t="shared" si="21"/>
        <v>0</v>
      </c>
    </row>
    <row r="68" spans="1:8" s="26" customFormat="1" ht="20.399999999999999">
      <c r="A68" s="19">
        <f t="shared" si="20"/>
        <v>50</v>
      </c>
      <c r="B68" s="20" t="s">
        <v>159</v>
      </c>
      <c r="C68" s="21" t="s">
        <v>160</v>
      </c>
      <c r="D68" s="22" t="s">
        <v>22</v>
      </c>
      <c r="E68" s="23">
        <f>E67</f>
        <v>8.3160119999999971</v>
      </c>
      <c r="F68" s="24"/>
      <c r="G68" s="25">
        <f t="shared" si="21"/>
        <v>0</v>
      </c>
    </row>
    <row r="69" spans="1:8" s="26" customFormat="1" ht="10.199999999999999">
      <c r="A69" s="19">
        <f t="shared" si="20"/>
        <v>51</v>
      </c>
      <c r="B69" s="20" t="s">
        <v>161</v>
      </c>
      <c r="C69" s="21" t="s">
        <v>162</v>
      </c>
      <c r="D69" s="22" t="s">
        <v>22</v>
      </c>
      <c r="E69" s="23">
        <f>E68*19</f>
        <v>158.00422799999996</v>
      </c>
      <c r="F69" s="24"/>
      <c r="G69" s="25">
        <f t="shared" si="21"/>
        <v>0</v>
      </c>
    </row>
    <row r="70" spans="1:8" s="26" customFormat="1" ht="10.199999999999999">
      <c r="A70" s="19">
        <f t="shared" si="20"/>
        <v>52</v>
      </c>
      <c r="B70" s="20" t="s">
        <v>163</v>
      </c>
      <c r="C70" s="21" t="s">
        <v>164</v>
      </c>
      <c r="D70" s="22" t="s">
        <v>22</v>
      </c>
      <c r="E70" s="23">
        <f>E68</f>
        <v>8.3160119999999971</v>
      </c>
      <c r="F70" s="24"/>
      <c r="G70" s="25">
        <f>E70*F70</f>
        <v>0</v>
      </c>
    </row>
    <row r="72" spans="1:8" s="26" customFormat="1" ht="21" customHeight="1">
      <c r="A72" s="30"/>
      <c r="B72" s="31"/>
      <c r="C72" s="31" t="s">
        <v>44</v>
      </c>
      <c r="D72" s="32"/>
      <c r="E72" s="30"/>
      <c r="F72" s="30"/>
      <c r="G72" s="33">
        <f>SUBTOTAL(9,G8:G71)</f>
        <v>0</v>
      </c>
    </row>
    <row r="73" spans="1:8" s="26" customFormat="1" ht="21" customHeight="1">
      <c r="A73" s="30"/>
      <c r="B73" s="31"/>
      <c r="C73" s="31"/>
      <c r="D73" s="32"/>
      <c r="E73" s="30"/>
      <c r="F73" s="30"/>
      <c r="G73" s="33"/>
      <c r="H73" s="33"/>
    </row>
    <row r="74" spans="1:8" s="123" customFormat="1">
      <c r="A74" s="117"/>
      <c r="B74" s="118"/>
      <c r="C74" s="119" t="s">
        <v>123</v>
      </c>
      <c r="D74" s="120"/>
      <c r="E74" s="121"/>
      <c r="F74" s="122"/>
      <c r="G74" s="122"/>
    </row>
    <row r="75" spans="1:8" s="123" customFormat="1">
      <c r="A75" s="117"/>
      <c r="B75" s="118"/>
      <c r="C75" s="119" t="s">
        <v>124</v>
      </c>
      <c r="D75" s="120"/>
      <c r="E75" s="121"/>
      <c r="F75" s="122"/>
      <c r="G75" s="122"/>
    </row>
    <row r="76" spans="1:8" s="130" customFormat="1">
      <c r="A76" s="124"/>
      <c r="B76" s="125"/>
      <c r="C76" s="126" t="s">
        <v>125</v>
      </c>
      <c r="D76" s="127"/>
      <c r="E76" s="128"/>
      <c r="F76" s="129"/>
      <c r="G76" s="129"/>
    </row>
    <row r="77" spans="1:8" s="130" customFormat="1">
      <c r="A77" s="124"/>
      <c r="B77" s="125"/>
      <c r="C77" s="126" t="s">
        <v>126</v>
      </c>
      <c r="D77" s="127"/>
      <c r="E77" s="128"/>
      <c r="F77" s="129"/>
      <c r="G77" s="129"/>
    </row>
    <row r="78" spans="1:8" s="131" customFormat="1" thickBot="1">
      <c r="G78" s="132"/>
      <c r="H78" s="133"/>
    </row>
    <row r="79" spans="1:8" s="135" customFormat="1" ht="29.25" customHeight="1" thickBot="1">
      <c r="A79" s="168" t="s">
        <v>127</v>
      </c>
      <c r="B79" s="169"/>
      <c r="C79" s="169"/>
      <c r="D79" s="169"/>
      <c r="E79" s="169"/>
      <c r="F79" s="169"/>
      <c r="G79" s="170"/>
      <c r="H79" s="134"/>
    </row>
    <row r="80" spans="1:8" s="130" customFormat="1">
      <c r="A80" s="124"/>
      <c r="B80" s="125"/>
      <c r="C80" s="125"/>
      <c r="D80" s="127"/>
      <c r="E80" s="136"/>
      <c r="F80" s="137"/>
      <c r="G80" s="137"/>
      <c r="H80" s="136"/>
    </row>
    <row r="81" spans="1:8" s="130" customFormat="1">
      <c r="A81" s="124"/>
      <c r="B81" s="125"/>
      <c r="C81" s="125"/>
      <c r="D81" s="127"/>
      <c r="E81" s="136"/>
      <c r="F81" s="137"/>
      <c r="G81" s="137"/>
      <c r="H81" s="136"/>
    </row>
  </sheetData>
  <autoFilter ref="A7:G70"/>
  <mergeCells count="1">
    <mergeCell ref="A79:G79"/>
  </mergeCells>
  <printOptions horizontalCentered="1"/>
  <pageMargins left="0.59055118110236227" right="0.59055118110236227" top="0.55118110236220474" bottom="0.59055118110236227" header="0.51181102362204722" footer="0.31496062992125984"/>
  <pageSetup paperSize="9" scale="87" fitToHeight="160" orientation="portrait" r:id="rId1"/>
  <headerFooter alignWithMargins="0">
    <oddFooter>&amp;C&amp;8Strana &amp;P z &amp;N&amp;R&amp;A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5"/>
  <sheetViews>
    <sheetView showGridLines="0" view="pageBreakPreview" zoomScaleNormal="120" zoomScaleSheetLayoutView="100" workbookViewId="0">
      <pane ySplit="8" topLeftCell="A69" activePane="bottomLeft" state="frozen"/>
      <selection activeCell="F10" sqref="F10:F70"/>
      <selection pane="bottomLeft" activeCell="F71" sqref="F71:F84"/>
    </sheetView>
  </sheetViews>
  <sheetFormatPr defaultColWidth="9.109375" defaultRowHeight="13.2"/>
  <cols>
    <col min="1" max="1" width="6.33203125" style="28" customWidth="1"/>
    <col min="2" max="2" width="9.44140625" style="28" bestFit="1" customWidth="1"/>
    <col min="3" max="3" width="55.44140625" style="28" customWidth="1"/>
    <col min="4" max="4" width="4.88671875" style="28" bestFit="1" customWidth="1"/>
    <col min="5" max="5" width="8.5546875" style="28" customWidth="1"/>
    <col min="6" max="6" width="9.6640625" style="29" customWidth="1"/>
    <col min="7" max="7" width="10.88671875" style="29" customWidth="1"/>
    <col min="8" max="16384" width="9.109375" style="28"/>
  </cols>
  <sheetData>
    <row r="1" spans="1:7" s="4" customFormat="1" ht="21" customHeight="1">
      <c r="A1" s="1" t="s">
        <v>537</v>
      </c>
      <c r="B1" s="2"/>
      <c r="C1" s="2"/>
      <c r="D1" s="3"/>
      <c r="E1" s="2"/>
      <c r="F1" s="2"/>
      <c r="G1" s="2"/>
    </row>
    <row r="2" spans="1:7" s="4" customFormat="1" ht="14.25" customHeight="1">
      <c r="A2" s="5" t="s">
        <v>0</v>
      </c>
      <c r="B2" s="6" t="s">
        <v>181</v>
      </c>
      <c r="C2" s="7"/>
      <c r="D2" s="8"/>
      <c r="E2" s="7" t="s">
        <v>1</v>
      </c>
      <c r="F2" s="2" t="s">
        <v>128</v>
      </c>
      <c r="G2" s="2"/>
    </row>
    <row r="3" spans="1:7" s="4" customFormat="1" ht="13.5" customHeight="1">
      <c r="A3" s="9" t="s">
        <v>2</v>
      </c>
      <c r="B3" s="10" t="s">
        <v>184</v>
      </c>
      <c r="C3" s="7"/>
      <c r="D3" s="8"/>
      <c r="E3" s="7" t="s">
        <v>3</v>
      </c>
      <c r="F3" s="2"/>
      <c r="G3" s="2"/>
    </row>
    <row r="4" spans="1:7" s="4" customFormat="1" ht="14.25" customHeight="1">
      <c r="A4" s="9"/>
      <c r="B4" s="10"/>
      <c r="C4" s="7"/>
      <c r="D4" s="8"/>
      <c r="E4" s="7" t="s">
        <v>4</v>
      </c>
      <c r="F4" s="11">
        <v>42772</v>
      </c>
      <c r="G4" s="2"/>
    </row>
    <row r="5" spans="1:7" s="4" customFormat="1" ht="7.5" customHeight="1" thickBot="1">
      <c r="A5" s="2"/>
      <c r="B5" s="2"/>
      <c r="C5" s="2"/>
      <c r="D5" s="3"/>
      <c r="E5" s="2"/>
      <c r="F5" s="2"/>
      <c r="G5" s="2"/>
    </row>
    <row r="6" spans="1:7" s="4" customFormat="1" ht="24.75" customHeight="1" thickBot="1">
      <c r="A6" s="12" t="s">
        <v>5</v>
      </c>
      <c r="B6" s="12" t="s">
        <v>6</v>
      </c>
      <c r="C6" s="12" t="s">
        <v>7</v>
      </c>
      <c r="D6" s="12" t="s">
        <v>8</v>
      </c>
      <c r="E6" s="12" t="s">
        <v>9</v>
      </c>
      <c r="F6" s="12" t="s">
        <v>10</v>
      </c>
      <c r="G6" s="12" t="s">
        <v>11</v>
      </c>
    </row>
    <row r="7" spans="1:7" s="4" customFormat="1" ht="12.75" customHeight="1" thickBot="1">
      <c r="A7" s="12" t="s">
        <v>12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</row>
    <row r="8" spans="1:7" s="4" customFormat="1" ht="5.25" customHeight="1">
      <c r="A8" s="2"/>
      <c r="B8" s="2"/>
      <c r="C8" s="2"/>
      <c r="D8" s="3"/>
      <c r="E8" s="2"/>
      <c r="F8" s="2"/>
      <c r="G8" s="2"/>
    </row>
    <row r="9" spans="1:7" s="18" customFormat="1" ht="21" customHeight="1" collapsed="1">
      <c r="A9" s="13"/>
      <c r="B9" s="14" t="s">
        <v>45</v>
      </c>
      <c r="C9" s="15" t="s">
        <v>46</v>
      </c>
      <c r="D9" s="15"/>
      <c r="E9" s="16"/>
      <c r="F9" s="27"/>
      <c r="G9" s="17">
        <f>SUBTOTAL(9,G10:G15)</f>
        <v>0</v>
      </c>
    </row>
    <row r="10" spans="1:7" s="26" customFormat="1" ht="10.199999999999999">
      <c r="A10" s="19">
        <v>1</v>
      </c>
      <c r="B10" s="20" t="s">
        <v>129</v>
      </c>
      <c r="C10" s="21" t="s">
        <v>130</v>
      </c>
      <c r="D10" s="22" t="s">
        <v>16</v>
      </c>
      <c r="E10" s="23">
        <f>2.375*1.88*0.57</f>
        <v>2.5450499999999998</v>
      </c>
      <c r="F10" s="24"/>
      <c r="G10" s="25">
        <f t="shared" ref="G10:G38" si="0">E10*F10</f>
        <v>0</v>
      </c>
    </row>
    <row r="11" spans="1:7" s="26" customFormat="1" ht="20.399999999999999">
      <c r="A11" s="19">
        <f>MAX(A9:A10)+1</f>
        <v>2</v>
      </c>
      <c r="B11" s="20" t="s">
        <v>131</v>
      </c>
      <c r="C11" s="21" t="s">
        <v>132</v>
      </c>
      <c r="D11" s="22" t="s">
        <v>16</v>
      </c>
      <c r="E11" s="23">
        <f>+(2.375+1.88)*0.4</f>
        <v>1.702</v>
      </c>
      <c r="F11" s="24"/>
      <c r="G11" s="25">
        <f t="shared" si="0"/>
        <v>0</v>
      </c>
    </row>
    <row r="12" spans="1:7" s="26" customFormat="1" ht="10.199999999999999">
      <c r="A12" s="19">
        <f>MAX(A10:A11)+1</f>
        <v>3</v>
      </c>
      <c r="B12" s="20" t="s">
        <v>47</v>
      </c>
      <c r="C12" s="21" t="s">
        <v>48</v>
      </c>
      <c r="D12" s="22" t="s">
        <v>16</v>
      </c>
      <c r="E12" s="23">
        <f>E10+E11</f>
        <v>4.2470499999999998</v>
      </c>
      <c r="F12" s="24"/>
      <c r="G12" s="25">
        <f t="shared" si="0"/>
        <v>0</v>
      </c>
    </row>
    <row r="13" spans="1:7" s="26" customFormat="1" ht="20.399999999999999">
      <c r="A13" s="19">
        <f>MAX(A11:A12)+1</f>
        <v>4</v>
      </c>
      <c r="B13" s="20" t="s">
        <v>49</v>
      </c>
      <c r="C13" s="21" t="s">
        <v>50</v>
      </c>
      <c r="D13" s="22" t="s">
        <v>16</v>
      </c>
      <c r="E13" s="23">
        <f>E12*10</f>
        <v>42.470500000000001</v>
      </c>
      <c r="F13" s="24"/>
      <c r="G13" s="25">
        <f t="shared" si="0"/>
        <v>0</v>
      </c>
    </row>
    <row r="14" spans="1:7" s="26" customFormat="1" ht="10.199999999999999">
      <c r="A14" s="19">
        <f>MAX(A12:A13)+1</f>
        <v>5</v>
      </c>
      <c r="B14" s="20" t="s">
        <v>51</v>
      </c>
      <c r="C14" s="21" t="s">
        <v>133</v>
      </c>
      <c r="D14" s="22" t="s">
        <v>16</v>
      </c>
      <c r="E14" s="23">
        <f>E12</f>
        <v>4.2470499999999998</v>
      </c>
      <c r="F14" s="24"/>
      <c r="G14" s="25">
        <f t="shared" si="0"/>
        <v>0</v>
      </c>
    </row>
    <row r="15" spans="1:7" s="26" customFormat="1" ht="10.199999999999999">
      <c r="A15" s="19">
        <f>MAX(A13:A14)+1</f>
        <v>6</v>
      </c>
      <c r="B15" s="20" t="s">
        <v>52</v>
      </c>
      <c r="C15" s="21" t="s">
        <v>53</v>
      </c>
      <c r="D15" s="22" t="s">
        <v>16</v>
      </c>
      <c r="E15" s="23">
        <f>E12</f>
        <v>4.2470499999999998</v>
      </c>
      <c r="F15" s="24"/>
      <c r="G15" s="25">
        <f t="shared" si="0"/>
        <v>0</v>
      </c>
    </row>
    <row r="16" spans="1:7" s="18" customFormat="1" ht="21" customHeight="1" collapsed="1">
      <c r="A16" s="13"/>
      <c r="B16" s="14" t="s">
        <v>54</v>
      </c>
      <c r="C16" s="15" t="s">
        <v>55</v>
      </c>
      <c r="D16" s="15"/>
      <c r="E16" s="16"/>
      <c r="F16" s="27"/>
      <c r="G16" s="17">
        <f>SUBTOTAL(9,G17:G25)</f>
        <v>0</v>
      </c>
    </row>
    <row r="17" spans="1:11" s="26" customFormat="1" ht="11.4">
      <c r="A17" s="19">
        <f t="shared" ref="A17:A25" si="1">MAX(A15:A16)+1</f>
        <v>7</v>
      </c>
      <c r="B17" s="20" t="s">
        <v>56</v>
      </c>
      <c r="C17" s="21" t="s">
        <v>57</v>
      </c>
      <c r="D17" s="22" t="s">
        <v>16</v>
      </c>
      <c r="E17" s="23">
        <f>+(2.375+1.88)*0.6*0.05</f>
        <v>0.12765000000000001</v>
      </c>
      <c r="F17" s="24"/>
      <c r="G17" s="25">
        <f t="shared" si="0"/>
        <v>0</v>
      </c>
      <c r="H17" s="138">
        <v>2.16</v>
      </c>
      <c r="I17" s="139">
        <f t="shared" ref="I17:I23" si="2">E17*H17</f>
        <v>0.27572400000000002</v>
      </c>
      <c r="J17" s="138"/>
      <c r="K17" s="139">
        <f t="shared" ref="K17:K23" si="3">E17*J17</f>
        <v>0</v>
      </c>
    </row>
    <row r="18" spans="1:11" s="26" customFormat="1" ht="11.4">
      <c r="A18" s="19">
        <f t="shared" si="1"/>
        <v>8</v>
      </c>
      <c r="B18" s="20" t="s">
        <v>259</v>
      </c>
      <c r="C18" s="21" t="s">
        <v>260</v>
      </c>
      <c r="D18" s="22" t="s">
        <v>16</v>
      </c>
      <c r="E18" s="23">
        <f>0.57+0.307</f>
        <v>0.877</v>
      </c>
      <c r="F18" s="24"/>
      <c r="G18" s="25">
        <f t="shared" si="0"/>
        <v>0</v>
      </c>
      <c r="H18" s="138">
        <v>2.45329</v>
      </c>
      <c r="I18" s="139">
        <f t="shared" si="2"/>
        <v>2.1515353300000002</v>
      </c>
      <c r="J18" s="138"/>
      <c r="K18" s="139">
        <f t="shared" si="3"/>
        <v>0</v>
      </c>
    </row>
    <row r="19" spans="1:11" s="26" customFormat="1" ht="11.4">
      <c r="A19" s="19">
        <f t="shared" si="1"/>
        <v>9</v>
      </c>
      <c r="B19" s="20" t="s">
        <v>58</v>
      </c>
      <c r="C19" s="21" t="s">
        <v>59</v>
      </c>
      <c r="D19" s="22" t="s">
        <v>16</v>
      </c>
      <c r="E19" s="23">
        <f>0.577*1.1</f>
        <v>0.63470000000000004</v>
      </c>
      <c r="F19" s="24"/>
      <c r="G19" s="25">
        <f t="shared" si="0"/>
        <v>0</v>
      </c>
      <c r="H19" s="138">
        <v>2.5262500000000001</v>
      </c>
      <c r="I19" s="139">
        <f t="shared" si="2"/>
        <v>1.6034108750000002</v>
      </c>
      <c r="J19" s="138"/>
      <c r="K19" s="139">
        <f t="shared" si="3"/>
        <v>0</v>
      </c>
    </row>
    <row r="20" spans="1:11" s="26" customFormat="1" ht="11.4">
      <c r="A20" s="19">
        <f t="shared" si="1"/>
        <v>10</v>
      </c>
      <c r="B20" s="20" t="s">
        <v>60</v>
      </c>
      <c r="C20" s="21" t="s">
        <v>61</v>
      </c>
      <c r="D20" s="22" t="s">
        <v>15</v>
      </c>
      <c r="E20" s="23">
        <f>+(2.375+1.88)*0.15</f>
        <v>0.63824999999999998</v>
      </c>
      <c r="F20" s="24"/>
      <c r="G20" s="25">
        <f t="shared" si="0"/>
        <v>0</v>
      </c>
      <c r="H20" s="138">
        <v>1.0300000000000001E-3</v>
      </c>
      <c r="I20" s="139">
        <f t="shared" si="2"/>
        <v>6.5739750000000006E-4</v>
      </c>
      <c r="J20" s="138"/>
      <c r="K20" s="139">
        <f t="shared" si="3"/>
        <v>0</v>
      </c>
    </row>
    <row r="21" spans="1:11" s="26" customFormat="1" ht="11.4">
      <c r="A21" s="19">
        <f t="shared" si="1"/>
        <v>11</v>
      </c>
      <c r="B21" s="20" t="s">
        <v>62</v>
      </c>
      <c r="C21" s="21" t="s">
        <v>63</v>
      </c>
      <c r="D21" s="22" t="s">
        <v>15</v>
      </c>
      <c r="E21" s="23">
        <f>E20</f>
        <v>0.63824999999999998</v>
      </c>
      <c r="F21" s="24"/>
      <c r="G21" s="25">
        <f t="shared" si="0"/>
        <v>0</v>
      </c>
      <c r="H21" s="138"/>
      <c r="I21" s="139">
        <f t="shared" si="2"/>
        <v>0</v>
      </c>
      <c r="J21" s="138"/>
      <c r="K21" s="139">
        <f t="shared" si="3"/>
        <v>0</v>
      </c>
    </row>
    <row r="22" spans="1:11" s="26" customFormat="1" ht="11.4">
      <c r="A22" s="19">
        <f t="shared" si="1"/>
        <v>12</v>
      </c>
      <c r="B22" s="20" t="s">
        <v>64</v>
      </c>
      <c r="C22" s="21" t="s">
        <v>65</v>
      </c>
      <c r="D22" s="22" t="s">
        <v>22</v>
      </c>
      <c r="E22" s="23">
        <f>E19*0.1</f>
        <v>6.3470000000000013E-2</v>
      </c>
      <c r="F22" s="24"/>
      <c r="G22" s="25">
        <f t="shared" si="0"/>
        <v>0</v>
      </c>
      <c r="H22" s="138">
        <v>1.0530600000000001</v>
      </c>
      <c r="I22" s="139">
        <f t="shared" si="2"/>
        <v>6.6837718200000021E-2</v>
      </c>
      <c r="J22" s="138"/>
      <c r="K22" s="139">
        <f t="shared" si="3"/>
        <v>0</v>
      </c>
    </row>
    <row r="23" spans="1:11" s="26" customFormat="1" ht="20.399999999999999">
      <c r="A23" s="19">
        <f t="shared" si="1"/>
        <v>13</v>
      </c>
      <c r="B23" s="20">
        <v>279113134</v>
      </c>
      <c r="C23" s="21" t="s">
        <v>66</v>
      </c>
      <c r="D23" s="22" t="s">
        <v>15</v>
      </c>
      <c r="E23" s="23">
        <f>0.167+0.107</f>
        <v>0.27400000000000002</v>
      </c>
      <c r="F23" s="24"/>
      <c r="G23" s="25">
        <f t="shared" si="0"/>
        <v>0</v>
      </c>
      <c r="H23" s="138">
        <v>0.67488999999999999</v>
      </c>
      <c r="I23" s="139">
        <f t="shared" si="2"/>
        <v>0.18491986000000002</v>
      </c>
      <c r="J23" s="138"/>
      <c r="K23" s="139">
        <f t="shared" si="3"/>
        <v>0</v>
      </c>
    </row>
    <row r="24" spans="1:11" s="26" customFormat="1" ht="11.4">
      <c r="A24" s="19">
        <f t="shared" si="1"/>
        <v>14</v>
      </c>
      <c r="B24" s="20">
        <v>279361821</v>
      </c>
      <c r="C24" s="21" t="s">
        <v>449</v>
      </c>
      <c r="D24" s="22" t="s">
        <v>22</v>
      </c>
      <c r="E24" s="23">
        <f>E23*0.15</f>
        <v>4.1100000000000005E-2</v>
      </c>
      <c r="F24" s="24"/>
      <c r="G24" s="25">
        <f t="shared" si="0"/>
        <v>0</v>
      </c>
      <c r="H24" s="138"/>
      <c r="I24" s="139"/>
      <c r="J24" s="138"/>
      <c r="K24" s="139"/>
    </row>
    <row r="25" spans="1:11" s="26" customFormat="1" ht="20.399999999999999">
      <c r="A25" s="19">
        <f t="shared" si="1"/>
        <v>15</v>
      </c>
      <c r="B25" s="20" t="s">
        <v>134</v>
      </c>
      <c r="C25" s="21" t="s">
        <v>261</v>
      </c>
      <c r="D25" s="22" t="s">
        <v>13</v>
      </c>
      <c r="E25" s="23">
        <v>16</v>
      </c>
      <c r="F25" s="24"/>
      <c r="G25" s="25">
        <f t="shared" si="0"/>
        <v>0</v>
      </c>
      <c r="H25" s="138"/>
      <c r="I25" s="139">
        <f>E25*H25</f>
        <v>0</v>
      </c>
      <c r="J25" s="138"/>
      <c r="K25" s="139">
        <f>E25*J25</f>
        <v>0</v>
      </c>
    </row>
    <row r="26" spans="1:11" s="18" customFormat="1" ht="21" customHeight="1" collapsed="1">
      <c r="A26" s="13"/>
      <c r="B26" s="14" t="s">
        <v>26</v>
      </c>
      <c r="C26" s="15" t="s">
        <v>27</v>
      </c>
      <c r="D26" s="15"/>
      <c r="E26" s="16"/>
      <c r="F26" s="27"/>
      <c r="G26" s="17">
        <f>SUBTOTAL(9,G28:G29)</f>
        <v>0</v>
      </c>
    </row>
    <row r="27" spans="1:11" s="26" customFormat="1" ht="11.4">
      <c r="A27" s="19">
        <f>MAX(A24:A25)+1</f>
        <v>16</v>
      </c>
      <c r="B27" s="20" t="s">
        <v>262</v>
      </c>
      <c r="C27" s="21" t="s">
        <v>263</v>
      </c>
      <c r="D27" s="22" t="s">
        <v>15</v>
      </c>
      <c r="E27" s="23">
        <f>6.507+4.462+7.684+6.942</f>
        <v>25.594999999999999</v>
      </c>
      <c r="F27" s="24"/>
      <c r="G27" s="25">
        <f t="shared" ref="G27" si="4">E27*F27</f>
        <v>0</v>
      </c>
      <c r="H27" s="138">
        <v>0.30381000000000002</v>
      </c>
      <c r="I27" s="139">
        <f>E27*H27</f>
        <v>7.7760169500000007</v>
      </c>
      <c r="J27" s="138"/>
      <c r="K27" s="139">
        <f>E27*J27</f>
        <v>0</v>
      </c>
    </row>
    <row r="28" spans="1:11" s="26" customFormat="1" ht="11.4">
      <c r="A28" s="19">
        <f>MAX(A25:A27)+1</f>
        <v>17</v>
      </c>
      <c r="B28" s="20" t="s">
        <v>188</v>
      </c>
      <c r="C28" s="21" t="s">
        <v>189</v>
      </c>
      <c r="D28" s="22" t="s">
        <v>15</v>
      </c>
      <c r="E28" s="23">
        <f>2*1.507</f>
        <v>3.0139999999999998</v>
      </c>
      <c r="F28" s="24"/>
      <c r="G28" s="25">
        <f t="shared" si="0"/>
        <v>0</v>
      </c>
      <c r="H28" s="138">
        <v>0.30381000000000002</v>
      </c>
      <c r="I28" s="139">
        <f>E28*H28</f>
        <v>0.91568333999999996</v>
      </c>
      <c r="J28" s="138"/>
      <c r="K28" s="139">
        <f>E28*J28</f>
        <v>0</v>
      </c>
    </row>
    <row r="29" spans="1:11" s="26" customFormat="1" ht="11.4">
      <c r="A29" s="19">
        <f>MAX(A26:A28)+1</f>
        <v>18</v>
      </c>
      <c r="B29" s="20" t="s">
        <v>67</v>
      </c>
      <c r="C29" s="21" t="s">
        <v>68</v>
      </c>
      <c r="D29" s="22" t="s">
        <v>13</v>
      </c>
      <c r="E29" s="23">
        <v>6</v>
      </c>
      <c r="F29" s="24"/>
      <c r="G29" s="25">
        <f t="shared" si="0"/>
        <v>0</v>
      </c>
      <c r="H29" s="138">
        <v>5.5629999999999999E-2</v>
      </c>
      <c r="I29" s="139">
        <f>E29*H29</f>
        <v>0.33377999999999997</v>
      </c>
      <c r="J29" s="138"/>
      <c r="K29" s="139">
        <f>E29*J29</f>
        <v>0</v>
      </c>
    </row>
    <row r="30" spans="1:11" s="18" customFormat="1" ht="21" customHeight="1" collapsed="1">
      <c r="A30" s="13"/>
      <c r="B30" s="14" t="s">
        <v>69</v>
      </c>
      <c r="C30" s="15" t="s">
        <v>70</v>
      </c>
      <c r="D30" s="15"/>
      <c r="E30" s="16"/>
      <c r="F30" s="27"/>
      <c r="G30" s="17">
        <f>SUBTOTAL(9,G31:G38)</f>
        <v>0</v>
      </c>
    </row>
    <row r="31" spans="1:11" s="26" customFormat="1" ht="11.4">
      <c r="A31" s="19">
        <f t="shared" ref="A31:A38" si="5">MAX(A29:A30)+1</f>
        <v>19</v>
      </c>
      <c r="B31" s="20" t="s">
        <v>71</v>
      </c>
      <c r="C31" s="21" t="s">
        <v>135</v>
      </c>
      <c r="D31" s="22" t="s">
        <v>16</v>
      </c>
      <c r="E31" s="23">
        <v>0.27400000000000002</v>
      </c>
      <c r="F31" s="24"/>
      <c r="G31" s="25">
        <f t="shared" si="0"/>
        <v>0</v>
      </c>
      <c r="H31" s="138">
        <v>2.4533999999999998</v>
      </c>
      <c r="I31" s="139">
        <f t="shared" ref="I31:I38" si="6">E31*H31</f>
        <v>0.67223160000000004</v>
      </c>
      <c r="J31" s="138"/>
      <c r="K31" s="139">
        <f t="shared" ref="K31:K38" si="7">E31*J31</f>
        <v>0</v>
      </c>
    </row>
    <row r="32" spans="1:11" s="26" customFormat="1" ht="11.4">
      <c r="A32" s="19">
        <f t="shared" si="5"/>
        <v>20</v>
      </c>
      <c r="B32" s="20" t="s">
        <v>72</v>
      </c>
      <c r="C32" s="21" t="s">
        <v>73</v>
      </c>
      <c r="D32" s="22" t="s">
        <v>15</v>
      </c>
      <c r="E32" s="23">
        <f>(2.225+1.73)*0.25*2</f>
        <v>1.9775</v>
      </c>
      <c r="F32" s="24"/>
      <c r="G32" s="25">
        <f t="shared" si="0"/>
        <v>0</v>
      </c>
      <c r="H32" s="138">
        <v>5.1900000000000002E-3</v>
      </c>
      <c r="I32" s="139">
        <f t="shared" si="6"/>
        <v>1.0263225000000001E-2</v>
      </c>
      <c r="J32" s="138"/>
      <c r="K32" s="139">
        <f t="shared" si="7"/>
        <v>0</v>
      </c>
    </row>
    <row r="33" spans="1:11" s="26" customFormat="1" ht="11.4">
      <c r="A33" s="19">
        <f t="shared" si="5"/>
        <v>21</v>
      </c>
      <c r="B33" s="20" t="s">
        <v>74</v>
      </c>
      <c r="C33" s="21" t="s">
        <v>75</v>
      </c>
      <c r="D33" s="22" t="s">
        <v>15</v>
      </c>
      <c r="E33" s="23">
        <f>E32</f>
        <v>1.9775</v>
      </c>
      <c r="F33" s="24"/>
      <c r="G33" s="25">
        <f t="shared" si="0"/>
        <v>0</v>
      </c>
      <c r="H33" s="138"/>
      <c r="I33" s="139">
        <f t="shared" si="6"/>
        <v>0</v>
      </c>
      <c r="J33" s="138"/>
      <c r="K33" s="139">
        <f t="shared" si="7"/>
        <v>0</v>
      </c>
    </row>
    <row r="34" spans="1:11" s="26" customFormat="1" ht="11.4">
      <c r="A34" s="19">
        <f t="shared" si="5"/>
        <v>22</v>
      </c>
      <c r="B34" s="20" t="s">
        <v>76</v>
      </c>
      <c r="C34" s="21" t="s">
        <v>77</v>
      </c>
      <c r="D34" s="22" t="s">
        <v>22</v>
      </c>
      <c r="E34" s="23">
        <f>E31*0.15</f>
        <v>4.1100000000000005E-2</v>
      </c>
      <c r="F34" s="24"/>
      <c r="G34" s="25">
        <f t="shared" si="0"/>
        <v>0</v>
      </c>
      <c r="H34" s="138">
        <v>1.0525599999999999</v>
      </c>
      <c r="I34" s="139">
        <f t="shared" si="6"/>
        <v>4.3260216000000004E-2</v>
      </c>
      <c r="J34" s="138"/>
      <c r="K34" s="139">
        <f t="shared" si="7"/>
        <v>0</v>
      </c>
    </row>
    <row r="35" spans="1:11" s="26" customFormat="1" ht="20.399999999999999">
      <c r="A35" s="19">
        <f t="shared" si="5"/>
        <v>23</v>
      </c>
      <c r="B35" s="20" t="s">
        <v>136</v>
      </c>
      <c r="C35" s="21" t="s">
        <v>264</v>
      </c>
      <c r="D35" s="22" t="s">
        <v>13</v>
      </c>
      <c r="E35" s="23">
        <v>8</v>
      </c>
      <c r="F35" s="24"/>
      <c r="G35" s="25">
        <f t="shared" si="0"/>
        <v>0</v>
      </c>
      <c r="H35" s="138"/>
      <c r="I35" s="139">
        <f t="shared" si="6"/>
        <v>0</v>
      </c>
      <c r="J35" s="138"/>
      <c r="K35" s="139">
        <f t="shared" si="7"/>
        <v>0</v>
      </c>
    </row>
    <row r="36" spans="1:11" s="26" customFormat="1" ht="20.399999999999999">
      <c r="A36" s="19">
        <f t="shared" si="5"/>
        <v>24</v>
      </c>
      <c r="B36" s="20" t="s">
        <v>137</v>
      </c>
      <c r="C36" s="21" t="s">
        <v>138</v>
      </c>
      <c r="D36" s="22" t="s">
        <v>15</v>
      </c>
      <c r="E36" s="23">
        <v>3.8490000000000002</v>
      </c>
      <c r="F36" s="24"/>
      <c r="G36" s="25">
        <f t="shared" si="0"/>
        <v>0</v>
      </c>
      <c r="H36" s="138">
        <v>1.3180000000000001E-2</v>
      </c>
      <c r="I36" s="139">
        <f t="shared" si="6"/>
        <v>5.0729820000000009E-2</v>
      </c>
      <c r="J36" s="138"/>
      <c r="K36" s="139">
        <f t="shared" si="7"/>
        <v>0</v>
      </c>
    </row>
    <row r="37" spans="1:11" s="26" customFormat="1" ht="11.4">
      <c r="A37" s="19">
        <f t="shared" si="5"/>
        <v>25</v>
      </c>
      <c r="B37" s="20" t="s">
        <v>139</v>
      </c>
      <c r="C37" s="21" t="s">
        <v>140</v>
      </c>
      <c r="D37" s="22" t="s">
        <v>16</v>
      </c>
      <c r="E37" s="23">
        <f>0.962*1.1</f>
        <v>1.0582</v>
      </c>
      <c r="F37" s="24"/>
      <c r="G37" s="25">
        <f t="shared" si="0"/>
        <v>0</v>
      </c>
      <c r="H37" s="138">
        <v>2.45343</v>
      </c>
      <c r="I37" s="139">
        <f t="shared" si="6"/>
        <v>2.5962196259999999</v>
      </c>
      <c r="J37" s="138"/>
      <c r="K37" s="139">
        <f t="shared" si="7"/>
        <v>0</v>
      </c>
    </row>
    <row r="38" spans="1:11" s="26" customFormat="1" ht="11.4">
      <c r="A38" s="19">
        <f t="shared" si="5"/>
        <v>26</v>
      </c>
      <c r="B38" s="20" t="s">
        <v>141</v>
      </c>
      <c r="C38" s="21" t="s">
        <v>142</v>
      </c>
      <c r="D38" s="22" t="s">
        <v>22</v>
      </c>
      <c r="E38" s="23">
        <f>E37*0.1</f>
        <v>0.10582000000000001</v>
      </c>
      <c r="F38" s="24"/>
      <c r="G38" s="25">
        <f t="shared" si="0"/>
        <v>0</v>
      </c>
      <c r="H38" s="138">
        <v>1.0530600000000001</v>
      </c>
      <c r="I38" s="139">
        <f t="shared" si="6"/>
        <v>0.11143480920000003</v>
      </c>
      <c r="J38" s="138"/>
      <c r="K38" s="139">
        <f t="shared" si="7"/>
        <v>0</v>
      </c>
    </row>
    <row r="39" spans="1:11" s="18" customFormat="1" ht="21" customHeight="1" collapsed="1">
      <c r="A39" s="13"/>
      <c r="B39" s="14" t="s">
        <v>28</v>
      </c>
      <c r="C39" s="15" t="s">
        <v>29</v>
      </c>
      <c r="D39" s="15"/>
      <c r="E39" s="16"/>
      <c r="F39" s="27"/>
      <c r="G39" s="17">
        <f>SUBTOTAL(9,G40:G51)</f>
        <v>0</v>
      </c>
    </row>
    <row r="40" spans="1:11" s="26" customFormat="1" ht="20.399999999999999">
      <c r="A40" s="19">
        <f t="shared" ref="A40:A51" si="8">MAX(A38:A39)+1</f>
        <v>27</v>
      </c>
      <c r="B40" s="20" t="s">
        <v>190</v>
      </c>
      <c r="C40" s="21" t="s">
        <v>191</v>
      </c>
      <c r="D40" s="22" t="s">
        <v>16</v>
      </c>
      <c r="E40" s="23">
        <v>0.155</v>
      </c>
      <c r="F40" s="24"/>
      <c r="G40" s="25">
        <f t="shared" ref="G40:G68" si="9">E40*F40</f>
        <v>0</v>
      </c>
      <c r="H40" s="138">
        <v>2.45329</v>
      </c>
      <c r="I40" s="139">
        <f t="shared" ref="I40:I51" si="10">E40*H40</f>
        <v>0.38025995000000001</v>
      </c>
      <c r="J40" s="138"/>
      <c r="K40" s="139">
        <f t="shared" ref="K40:K51" si="11">E40*J40</f>
        <v>0</v>
      </c>
    </row>
    <row r="41" spans="1:11" s="26" customFormat="1" ht="11.4">
      <c r="A41" s="19">
        <f t="shared" si="8"/>
        <v>28</v>
      </c>
      <c r="B41" s="20" t="s">
        <v>192</v>
      </c>
      <c r="C41" s="21" t="s">
        <v>193</v>
      </c>
      <c r="D41" s="22" t="s">
        <v>16</v>
      </c>
      <c r="E41" s="23">
        <f>E40</f>
        <v>0.155</v>
      </c>
      <c r="F41" s="24"/>
      <c r="G41" s="25">
        <f t="shared" si="9"/>
        <v>0</v>
      </c>
      <c r="H41" s="138"/>
      <c r="I41" s="139">
        <f t="shared" si="10"/>
        <v>0</v>
      </c>
      <c r="J41" s="138"/>
      <c r="K41" s="139">
        <f t="shared" si="11"/>
        <v>0</v>
      </c>
    </row>
    <row r="42" spans="1:11" s="26" customFormat="1" ht="20.399999999999999">
      <c r="A42" s="19">
        <f t="shared" si="8"/>
        <v>29</v>
      </c>
      <c r="B42" s="20" t="s">
        <v>194</v>
      </c>
      <c r="C42" s="21" t="s">
        <v>195</v>
      </c>
      <c r="D42" s="22" t="s">
        <v>16</v>
      </c>
      <c r="E42" s="23">
        <f>E40</f>
        <v>0.155</v>
      </c>
      <c r="F42" s="24"/>
      <c r="G42" s="25">
        <f t="shared" si="9"/>
        <v>0</v>
      </c>
      <c r="H42" s="138"/>
      <c r="I42" s="139">
        <f t="shared" si="10"/>
        <v>0</v>
      </c>
      <c r="J42" s="138"/>
      <c r="K42" s="139">
        <f t="shared" si="11"/>
        <v>0</v>
      </c>
    </row>
    <row r="43" spans="1:11" s="26" customFormat="1" ht="11.4">
      <c r="A43" s="19">
        <f t="shared" si="8"/>
        <v>30</v>
      </c>
      <c r="B43" s="20" t="s">
        <v>196</v>
      </c>
      <c r="C43" s="21" t="s">
        <v>197</v>
      </c>
      <c r="D43" s="22" t="s">
        <v>22</v>
      </c>
      <c r="E43" s="23">
        <f>E40*0.1</f>
        <v>1.55E-2</v>
      </c>
      <c r="F43" s="24"/>
      <c r="G43" s="25">
        <f t="shared" si="9"/>
        <v>0</v>
      </c>
      <c r="H43" s="138">
        <v>1.0530600000000001</v>
      </c>
      <c r="I43" s="139">
        <f t="shared" si="10"/>
        <v>1.6322430000000002E-2</v>
      </c>
      <c r="J43" s="138"/>
      <c r="K43" s="139">
        <f t="shared" si="11"/>
        <v>0</v>
      </c>
    </row>
    <row r="44" spans="1:11" s="26" customFormat="1" ht="11.4">
      <c r="A44" s="19">
        <f t="shared" si="8"/>
        <v>31</v>
      </c>
      <c r="B44" s="20" t="s">
        <v>143</v>
      </c>
      <c r="C44" s="21" t="s">
        <v>144</v>
      </c>
      <c r="D44" s="22" t="s">
        <v>15</v>
      </c>
      <c r="E44" s="23">
        <f>+(2.425+1.93)*7.5</f>
        <v>32.662499999999994</v>
      </c>
      <c r="F44" s="24"/>
      <c r="G44" s="25">
        <f t="shared" si="9"/>
        <v>0</v>
      </c>
      <c r="H44" s="138">
        <v>8.5000000000000006E-3</v>
      </c>
      <c r="I44" s="139">
        <f t="shared" si="10"/>
        <v>0.27763125</v>
      </c>
      <c r="J44" s="138"/>
      <c r="K44" s="139">
        <f t="shared" si="11"/>
        <v>0</v>
      </c>
    </row>
    <row r="45" spans="1:11" s="26" customFormat="1" ht="11.4">
      <c r="A45" s="19">
        <f t="shared" si="8"/>
        <v>32</v>
      </c>
      <c r="B45" s="20" t="s">
        <v>145</v>
      </c>
      <c r="C45" s="21" t="s">
        <v>146</v>
      </c>
      <c r="D45" s="22" t="s">
        <v>15</v>
      </c>
      <c r="E45" s="23">
        <f>E44*1.05</f>
        <v>34.295624999999994</v>
      </c>
      <c r="F45" s="24"/>
      <c r="G45" s="25">
        <f t="shared" si="9"/>
        <v>0</v>
      </c>
      <c r="H45" s="138">
        <v>3.3999999999999998E-3</v>
      </c>
      <c r="I45" s="139">
        <f t="shared" si="10"/>
        <v>0.11660512499999998</v>
      </c>
      <c r="J45" s="138"/>
      <c r="K45" s="139">
        <f t="shared" si="11"/>
        <v>0</v>
      </c>
    </row>
    <row r="46" spans="1:11" s="26" customFormat="1" ht="20.399999999999999">
      <c r="A46" s="19">
        <f t="shared" si="8"/>
        <v>33</v>
      </c>
      <c r="B46" s="20" t="s">
        <v>148</v>
      </c>
      <c r="C46" s="21" t="s">
        <v>149</v>
      </c>
      <c r="D46" s="22" t="s">
        <v>15</v>
      </c>
      <c r="E46" s="23">
        <f>1.811+2.172</f>
        <v>3.9830000000000001</v>
      </c>
      <c r="F46" s="24"/>
      <c r="G46" s="25">
        <f t="shared" si="9"/>
        <v>0</v>
      </c>
      <c r="H46" s="138">
        <v>8.6199999999999992E-3</v>
      </c>
      <c r="I46" s="139">
        <f t="shared" si="10"/>
        <v>3.4333459999999996E-2</v>
      </c>
      <c r="J46" s="138"/>
      <c r="K46" s="139">
        <f t="shared" si="11"/>
        <v>0</v>
      </c>
    </row>
    <row r="47" spans="1:11" s="26" customFormat="1" ht="11.4">
      <c r="A47" s="19">
        <f t="shared" si="8"/>
        <v>34</v>
      </c>
      <c r="B47" s="20" t="s">
        <v>150</v>
      </c>
      <c r="C47" s="21" t="s">
        <v>151</v>
      </c>
      <c r="D47" s="22" t="s">
        <v>15</v>
      </c>
      <c r="E47" s="23">
        <f>E46*1.05</f>
        <v>4.18215</v>
      </c>
      <c r="F47" s="24"/>
      <c r="G47" s="25">
        <f t="shared" si="9"/>
        <v>0</v>
      </c>
      <c r="H47" s="138">
        <v>6.0000000000000001E-3</v>
      </c>
      <c r="I47" s="139">
        <f t="shared" si="10"/>
        <v>2.5092900000000001E-2</v>
      </c>
      <c r="J47" s="138"/>
      <c r="K47" s="139">
        <f t="shared" si="11"/>
        <v>0</v>
      </c>
    </row>
    <row r="48" spans="1:11" s="26" customFormat="1" ht="11.4">
      <c r="A48" s="19">
        <f t="shared" si="8"/>
        <v>35</v>
      </c>
      <c r="B48" s="20" t="s">
        <v>152</v>
      </c>
      <c r="C48" s="21" t="s">
        <v>153</v>
      </c>
      <c r="D48" s="22" t="s">
        <v>15</v>
      </c>
      <c r="E48" s="23">
        <f>E46*1.05</f>
        <v>4.18215</v>
      </c>
      <c r="F48" s="24"/>
      <c r="G48" s="25">
        <f t="shared" si="9"/>
        <v>0</v>
      </c>
      <c r="H48" s="138">
        <v>3.0000000000000001E-3</v>
      </c>
      <c r="I48" s="139">
        <f t="shared" si="10"/>
        <v>1.2546450000000001E-2</v>
      </c>
      <c r="J48" s="138"/>
      <c r="K48" s="139">
        <f t="shared" si="11"/>
        <v>0</v>
      </c>
    </row>
    <row r="49" spans="1:12" s="26" customFormat="1" ht="11.4">
      <c r="A49" s="19">
        <f t="shared" si="8"/>
        <v>36</v>
      </c>
      <c r="B49" s="20" t="s">
        <v>78</v>
      </c>
      <c r="C49" s="21" t="s">
        <v>147</v>
      </c>
      <c r="D49" s="22" t="s">
        <v>15</v>
      </c>
      <c r="E49" s="23">
        <f>+(2.425+1.93)*7.81</f>
        <v>34.012549999999997</v>
      </c>
      <c r="F49" s="24"/>
      <c r="G49" s="25">
        <f t="shared" si="9"/>
        <v>0</v>
      </c>
      <c r="H49" s="138">
        <v>4.7800000000000004E-3</v>
      </c>
      <c r="I49" s="139">
        <f t="shared" si="10"/>
        <v>0.16257998900000001</v>
      </c>
      <c r="J49" s="138"/>
      <c r="K49" s="139">
        <f t="shared" si="11"/>
        <v>0</v>
      </c>
    </row>
    <row r="50" spans="1:12" s="26" customFormat="1" ht="11.4">
      <c r="A50" s="19">
        <f t="shared" si="8"/>
        <v>37</v>
      </c>
      <c r="B50" s="20" t="s">
        <v>154</v>
      </c>
      <c r="C50" s="21" t="s">
        <v>155</v>
      </c>
      <c r="D50" s="22" t="s">
        <v>15</v>
      </c>
      <c r="E50" s="23">
        <f>(2.525+2.03)*0.7</f>
        <v>3.1884999999999994</v>
      </c>
      <c r="F50" s="24"/>
      <c r="G50" s="25">
        <f t="shared" si="9"/>
        <v>0</v>
      </c>
      <c r="H50" s="138">
        <v>4.7800000000000004E-3</v>
      </c>
      <c r="I50" s="139">
        <f t="shared" si="10"/>
        <v>1.5241029999999999E-2</v>
      </c>
      <c r="J50" s="138"/>
      <c r="K50" s="139">
        <f t="shared" si="11"/>
        <v>0</v>
      </c>
    </row>
    <row r="51" spans="1:12" s="26" customFormat="1" ht="11.4">
      <c r="A51" s="19">
        <f t="shared" si="8"/>
        <v>38</v>
      </c>
      <c r="B51" s="20" t="s">
        <v>79</v>
      </c>
      <c r="C51" s="21" t="s">
        <v>80</v>
      </c>
      <c r="D51" s="22" t="s">
        <v>15</v>
      </c>
      <c r="E51" s="23">
        <f>+(2*1.925+2*1.43)*7.87+2*1.507</f>
        <v>55.8217</v>
      </c>
      <c r="F51" s="24"/>
      <c r="G51" s="25">
        <f t="shared" si="9"/>
        <v>0</v>
      </c>
      <c r="H51" s="138">
        <v>1.8380000000000001E-2</v>
      </c>
      <c r="I51" s="139">
        <f t="shared" si="10"/>
        <v>1.0260028460000001</v>
      </c>
      <c r="J51" s="138"/>
      <c r="K51" s="139">
        <f t="shared" si="11"/>
        <v>0</v>
      </c>
    </row>
    <row r="52" spans="1:12" s="18" customFormat="1" ht="21" customHeight="1" collapsed="1">
      <c r="A52" s="13"/>
      <c r="B52" s="14" t="s">
        <v>30</v>
      </c>
      <c r="C52" s="15" t="s">
        <v>31</v>
      </c>
      <c r="D52" s="15"/>
      <c r="E52" s="16"/>
      <c r="F52" s="27"/>
      <c r="G52" s="17">
        <f>SUBTOTAL(9,G53:G60)</f>
        <v>0</v>
      </c>
    </row>
    <row r="53" spans="1:12" s="26" customFormat="1" ht="20.399999999999999">
      <c r="A53" s="19">
        <f t="shared" ref="A53:A60" si="12">MAX(A51:A52)+1</f>
        <v>39</v>
      </c>
      <c r="B53" s="20" t="s">
        <v>18</v>
      </c>
      <c r="C53" s="21" t="s">
        <v>19</v>
      </c>
      <c r="D53" s="22" t="s">
        <v>15</v>
      </c>
      <c r="E53" s="23">
        <f>+E44*2</f>
        <v>65.324999999999989</v>
      </c>
      <c r="F53" s="24"/>
      <c r="G53" s="25">
        <f t="shared" ref="G53:G54" si="13">E53*F53</f>
        <v>0</v>
      </c>
      <c r="H53" s="138">
        <v>1.2999999999999999E-4</v>
      </c>
      <c r="I53" s="139">
        <f t="shared" ref="I53:I60" si="14">E53*H53</f>
        <v>8.4922499999999981E-3</v>
      </c>
      <c r="J53" s="138"/>
      <c r="K53" s="139">
        <f t="shared" ref="K53:K60" si="15">E53*J53</f>
        <v>0</v>
      </c>
      <c r="L53" s="139"/>
    </row>
    <row r="54" spans="1:12" s="26" customFormat="1" ht="11.4">
      <c r="A54" s="19">
        <f t="shared" si="12"/>
        <v>40</v>
      </c>
      <c r="B54" s="20">
        <v>973031334</v>
      </c>
      <c r="C54" s="21" t="s">
        <v>450</v>
      </c>
      <c r="D54" s="22" t="s">
        <v>304</v>
      </c>
      <c r="E54" s="23">
        <v>15</v>
      </c>
      <c r="F54" s="24"/>
      <c r="G54" s="25">
        <f t="shared" si="13"/>
        <v>0</v>
      </c>
      <c r="H54" s="138"/>
      <c r="I54" s="139">
        <f t="shared" si="14"/>
        <v>0</v>
      </c>
      <c r="J54" s="138">
        <v>3.1E-2</v>
      </c>
      <c r="K54" s="139">
        <f t="shared" si="15"/>
        <v>0.46499999999999997</v>
      </c>
    </row>
    <row r="55" spans="1:12" s="26" customFormat="1" ht="11.4">
      <c r="A55" s="19">
        <f t="shared" si="12"/>
        <v>41</v>
      </c>
      <c r="B55" s="20">
        <v>967031742</v>
      </c>
      <c r="C55" s="21" t="s">
        <v>303</v>
      </c>
      <c r="D55" s="22" t="s">
        <v>15</v>
      </c>
      <c r="E55" s="23">
        <f>2.39+2.2</f>
        <v>4.59</v>
      </c>
      <c r="F55" s="24"/>
      <c r="G55" s="25">
        <f t="shared" si="9"/>
        <v>0</v>
      </c>
      <c r="H55" s="138"/>
      <c r="I55" s="139">
        <f t="shared" si="14"/>
        <v>0</v>
      </c>
      <c r="J55" s="138">
        <v>0.183</v>
      </c>
      <c r="K55" s="139">
        <f t="shared" si="15"/>
        <v>0.83996999999999999</v>
      </c>
    </row>
    <row r="56" spans="1:12" s="26" customFormat="1" ht="11.4">
      <c r="A56" s="19">
        <f t="shared" si="12"/>
        <v>42</v>
      </c>
      <c r="B56" s="20" t="s">
        <v>265</v>
      </c>
      <c r="C56" s="21" t="s">
        <v>266</v>
      </c>
      <c r="D56" s="22" t="s">
        <v>17</v>
      </c>
      <c r="E56" s="23">
        <v>1.5</v>
      </c>
      <c r="F56" s="24"/>
      <c r="G56" s="25">
        <f t="shared" si="9"/>
        <v>0</v>
      </c>
      <c r="H56" s="138">
        <v>4.1700000000000001E-3</v>
      </c>
      <c r="I56" s="139">
        <f t="shared" si="14"/>
        <v>6.2550000000000001E-3</v>
      </c>
      <c r="J56" s="138">
        <v>0.28299999999999997</v>
      </c>
      <c r="K56" s="139">
        <f t="shared" si="15"/>
        <v>0.42449999999999999</v>
      </c>
    </row>
    <row r="57" spans="1:12" s="26" customFormat="1" ht="11.4">
      <c r="A57" s="19">
        <f t="shared" si="12"/>
        <v>43</v>
      </c>
      <c r="B57" s="20" t="s">
        <v>267</v>
      </c>
      <c r="C57" s="21" t="s">
        <v>268</v>
      </c>
      <c r="D57" s="22" t="s">
        <v>16</v>
      </c>
      <c r="E57" s="23">
        <f t="shared" ref="E57" si="16">1.18*1*2*0.75</f>
        <v>1.77</v>
      </c>
      <c r="F57" s="24"/>
      <c r="G57" s="25">
        <f t="shared" si="9"/>
        <v>0</v>
      </c>
      <c r="H57" s="138"/>
      <c r="I57" s="139">
        <f t="shared" si="14"/>
        <v>0</v>
      </c>
      <c r="J57" s="138">
        <v>1.95</v>
      </c>
      <c r="K57" s="139">
        <f t="shared" si="15"/>
        <v>3.4514999999999998</v>
      </c>
    </row>
    <row r="58" spans="1:12" s="26" customFormat="1" ht="11.4">
      <c r="A58" s="19">
        <f t="shared" si="12"/>
        <v>44</v>
      </c>
      <c r="B58" s="20" t="s">
        <v>269</v>
      </c>
      <c r="C58" s="21" t="s">
        <v>270</v>
      </c>
      <c r="D58" s="22" t="s">
        <v>17</v>
      </c>
      <c r="E58" s="23">
        <v>4</v>
      </c>
      <c r="F58" s="24"/>
      <c r="G58" s="25">
        <f t="shared" si="9"/>
        <v>0</v>
      </c>
      <c r="H58" s="138">
        <v>3.4000000000000002E-4</v>
      </c>
      <c r="I58" s="139">
        <f t="shared" si="14"/>
        <v>1.3600000000000001E-3</v>
      </c>
      <c r="J58" s="138"/>
      <c r="K58" s="139">
        <f t="shared" si="15"/>
        <v>0</v>
      </c>
    </row>
    <row r="59" spans="1:12" s="26" customFormat="1" ht="11.4">
      <c r="A59" s="19">
        <f t="shared" si="12"/>
        <v>45</v>
      </c>
      <c r="B59" s="20" t="s">
        <v>156</v>
      </c>
      <c r="C59" s="21" t="s">
        <v>271</v>
      </c>
      <c r="D59" s="22" t="s">
        <v>15</v>
      </c>
      <c r="E59" s="23">
        <f>2*1.18*2.18</f>
        <v>5.1448</v>
      </c>
      <c r="F59" s="24"/>
      <c r="G59" s="25">
        <f t="shared" si="9"/>
        <v>0</v>
      </c>
      <c r="H59" s="138"/>
      <c r="I59" s="139">
        <f t="shared" si="14"/>
        <v>0</v>
      </c>
      <c r="J59" s="138">
        <v>3.4000000000000002E-2</v>
      </c>
      <c r="K59" s="139">
        <f t="shared" si="15"/>
        <v>0.1749232</v>
      </c>
    </row>
    <row r="60" spans="1:12" s="26" customFormat="1" ht="11.4">
      <c r="A60" s="19">
        <f t="shared" si="12"/>
        <v>46</v>
      </c>
      <c r="B60" s="20" t="s">
        <v>243</v>
      </c>
      <c r="C60" s="21" t="s">
        <v>244</v>
      </c>
      <c r="D60" s="22" t="s">
        <v>15</v>
      </c>
      <c r="E60" s="23">
        <f>0.8*1*2</f>
        <v>1.6</v>
      </c>
      <c r="F60" s="24"/>
      <c r="G60" s="25">
        <f t="shared" si="9"/>
        <v>0</v>
      </c>
      <c r="H60" s="138"/>
      <c r="I60" s="139">
        <f t="shared" si="14"/>
        <v>0</v>
      </c>
      <c r="J60" s="138">
        <v>2.3800000000000002E-2</v>
      </c>
      <c r="K60" s="139">
        <f t="shared" si="15"/>
        <v>3.8080000000000003E-2</v>
      </c>
    </row>
    <row r="61" spans="1:12" s="18" customFormat="1" ht="21" customHeight="1" collapsed="1">
      <c r="A61" s="13"/>
      <c r="B61" s="14" t="s">
        <v>34</v>
      </c>
      <c r="C61" s="15" t="s">
        <v>35</v>
      </c>
      <c r="D61" s="15"/>
      <c r="E61" s="16"/>
      <c r="F61" s="27"/>
      <c r="G61" s="17">
        <f>SUBTOTAL(9,G62:G62)</f>
        <v>0</v>
      </c>
    </row>
    <row r="62" spans="1:12" s="26" customFormat="1" ht="20.399999999999999">
      <c r="A62" s="19">
        <f>MAX(A60:A61)+1</f>
        <v>47</v>
      </c>
      <c r="B62" s="20" t="s">
        <v>81</v>
      </c>
      <c r="C62" s="21" t="s">
        <v>272</v>
      </c>
      <c r="D62" s="22" t="s">
        <v>15</v>
      </c>
      <c r="E62" s="23">
        <f>3.095+(2.225+1.73)*0.3+(2.225+1.73)*0.5</f>
        <v>6.2590000000000003</v>
      </c>
      <c r="F62" s="24"/>
      <c r="G62" s="25">
        <f t="shared" si="9"/>
        <v>0</v>
      </c>
      <c r="H62" s="138">
        <v>2E-3</v>
      </c>
      <c r="I62" s="139">
        <f>E62*H62</f>
        <v>1.2518000000000001E-2</v>
      </c>
      <c r="J62" s="138"/>
      <c r="K62" s="139">
        <f>E62*J62</f>
        <v>0</v>
      </c>
    </row>
    <row r="63" spans="1:12" s="18" customFormat="1" ht="21" customHeight="1" collapsed="1">
      <c r="A63" s="13"/>
      <c r="B63" s="14" t="s">
        <v>82</v>
      </c>
      <c r="C63" s="15" t="s">
        <v>83</v>
      </c>
      <c r="D63" s="15"/>
      <c r="E63" s="16"/>
      <c r="F63" s="27"/>
      <c r="G63" s="17">
        <f>SUBTOTAL(9,G64:G65)</f>
        <v>0</v>
      </c>
    </row>
    <row r="64" spans="1:12" s="26" customFormat="1" ht="30.6">
      <c r="A64" s="19">
        <f>MAX(A62:A63)+1</f>
        <v>48</v>
      </c>
      <c r="B64" s="20" t="s">
        <v>84</v>
      </c>
      <c r="C64" s="21" t="s">
        <v>165</v>
      </c>
      <c r="D64" s="22" t="s">
        <v>15</v>
      </c>
      <c r="E64" s="23">
        <f>4.687*1.3</f>
        <v>6.0931000000000006</v>
      </c>
      <c r="F64" s="24"/>
      <c r="G64" s="25">
        <f t="shared" si="9"/>
        <v>0</v>
      </c>
      <c r="H64" s="138">
        <v>3.0000000000000001E-3</v>
      </c>
      <c r="I64" s="139">
        <f>E64*H64</f>
        <v>1.8279300000000002E-2</v>
      </c>
      <c r="J64" s="138"/>
      <c r="K64" s="139">
        <f>E64*J64</f>
        <v>0</v>
      </c>
    </row>
    <row r="65" spans="1:11" s="26" customFormat="1" ht="20.399999999999999">
      <c r="A65" s="19">
        <f>MAX(A63:A64)+1</f>
        <v>49</v>
      </c>
      <c r="B65" s="20" t="s">
        <v>85</v>
      </c>
      <c r="C65" s="21" t="s">
        <v>166</v>
      </c>
      <c r="D65" s="22" t="s">
        <v>15</v>
      </c>
      <c r="E65" s="23">
        <f>4.687*1.1</f>
        <v>5.1557000000000004</v>
      </c>
      <c r="F65" s="24"/>
      <c r="G65" s="25">
        <f t="shared" si="9"/>
        <v>0</v>
      </c>
      <c r="H65" s="138">
        <v>2E-3</v>
      </c>
      <c r="I65" s="139">
        <f>E65*H65</f>
        <v>1.0311400000000002E-2</v>
      </c>
      <c r="J65" s="138"/>
      <c r="K65" s="139">
        <f>E65*J65</f>
        <v>0</v>
      </c>
    </row>
    <row r="66" spans="1:11" s="18" customFormat="1" ht="21" customHeight="1" collapsed="1">
      <c r="A66" s="13"/>
      <c r="B66" s="14" t="s">
        <v>36</v>
      </c>
      <c r="C66" s="15" t="s">
        <v>37</v>
      </c>
      <c r="D66" s="15"/>
      <c r="E66" s="16"/>
      <c r="F66" s="27"/>
      <c r="G66" s="17">
        <f>SUBTOTAL(9,G67:G68)</f>
        <v>0</v>
      </c>
    </row>
    <row r="67" spans="1:11" s="26" customFormat="1" ht="20.399999999999999">
      <c r="A67" s="19">
        <f>MAX(A65:A66)+1</f>
        <v>50</v>
      </c>
      <c r="B67" s="20" t="s">
        <v>86</v>
      </c>
      <c r="C67" s="21" t="s">
        <v>167</v>
      </c>
      <c r="D67" s="22" t="s">
        <v>15</v>
      </c>
      <c r="E67" s="23">
        <f>4.687*1.1</f>
        <v>5.1557000000000004</v>
      </c>
      <c r="F67" s="24"/>
      <c r="G67" s="25">
        <f t="shared" si="9"/>
        <v>0</v>
      </c>
      <c r="H67" s="138">
        <v>1.16E-3</v>
      </c>
      <c r="I67" s="139">
        <f>E67*H67</f>
        <v>5.9806120000000006E-3</v>
      </c>
      <c r="J67" s="138"/>
      <c r="K67" s="139">
        <f>E67*J67</f>
        <v>0</v>
      </c>
    </row>
    <row r="68" spans="1:11" s="26" customFormat="1" ht="11.4">
      <c r="A68" s="19">
        <f>MAX(A66:A67)+1</f>
        <v>51</v>
      </c>
      <c r="B68" s="20" t="s">
        <v>168</v>
      </c>
      <c r="C68" s="21" t="s">
        <v>169</v>
      </c>
      <c r="D68" s="22" t="s">
        <v>16</v>
      </c>
      <c r="E68" s="23">
        <f>E67*(0.24+0.44)/2*1.05</f>
        <v>1.8405848999999999</v>
      </c>
      <c r="F68" s="24"/>
      <c r="G68" s="25">
        <f t="shared" si="9"/>
        <v>0</v>
      </c>
      <c r="H68" s="138">
        <v>2.5000000000000001E-2</v>
      </c>
      <c r="I68" s="139">
        <f>E68*H68</f>
        <v>4.6014622499999998E-2</v>
      </c>
      <c r="J68" s="138"/>
      <c r="K68" s="139">
        <f>E68*J68</f>
        <v>0</v>
      </c>
    </row>
    <row r="69" spans="1:11" s="18" customFormat="1" ht="21" customHeight="1" collapsed="1">
      <c r="A69" s="13"/>
      <c r="B69" s="14" t="s">
        <v>38</v>
      </c>
      <c r="C69" s="15" t="s">
        <v>39</v>
      </c>
      <c r="D69" s="15"/>
      <c r="E69" s="16"/>
      <c r="F69" s="27"/>
      <c r="G69" s="17">
        <f>SUBTOTAL(9,G70:G76)</f>
        <v>0</v>
      </c>
    </row>
    <row r="70" spans="1:11" s="26" customFormat="1" ht="11.4">
      <c r="A70" s="19">
        <f t="shared" ref="A70:A76" si="17">MAX(A68:A69)+1</f>
        <v>52</v>
      </c>
      <c r="B70" s="20" t="s">
        <v>273</v>
      </c>
      <c r="C70" s="21" t="s">
        <v>274</v>
      </c>
      <c r="D70" s="22" t="s">
        <v>17</v>
      </c>
      <c r="E70" s="23">
        <v>11.3</v>
      </c>
      <c r="F70" s="24"/>
      <c r="G70" s="25">
        <f t="shared" ref="G70:G73" si="18">E70*F70</f>
        <v>0</v>
      </c>
      <c r="H70" s="138"/>
      <c r="I70" s="139">
        <f t="shared" ref="I70:I76" si="19">E70*H70</f>
        <v>0</v>
      </c>
      <c r="J70" s="138">
        <v>3.9399999999999999E-3</v>
      </c>
      <c r="K70" s="139">
        <f t="shared" ref="K70:K76" si="20">E70*J70</f>
        <v>4.4521999999999999E-2</v>
      </c>
    </row>
    <row r="71" spans="1:11" s="26" customFormat="1" ht="11.4">
      <c r="A71" s="19">
        <f t="shared" si="17"/>
        <v>53</v>
      </c>
      <c r="B71" s="20" t="s">
        <v>275</v>
      </c>
      <c r="C71" s="21" t="s">
        <v>276</v>
      </c>
      <c r="D71" s="22" t="s">
        <v>17</v>
      </c>
      <c r="E71" s="23">
        <v>0</v>
      </c>
      <c r="F71" s="24"/>
      <c r="G71" s="25">
        <f t="shared" si="18"/>
        <v>0</v>
      </c>
      <c r="H71" s="138"/>
      <c r="I71" s="139">
        <f t="shared" si="19"/>
        <v>0</v>
      </c>
      <c r="J71" s="138"/>
      <c r="K71" s="139">
        <f t="shared" si="20"/>
        <v>0</v>
      </c>
    </row>
    <row r="72" spans="1:11" s="26" customFormat="1" ht="11.4">
      <c r="A72" s="19">
        <f t="shared" si="17"/>
        <v>54</v>
      </c>
      <c r="B72" s="20" t="s">
        <v>277</v>
      </c>
      <c r="C72" s="21" t="s">
        <v>278</v>
      </c>
      <c r="D72" s="22" t="s">
        <v>17</v>
      </c>
      <c r="E72" s="23">
        <v>14</v>
      </c>
      <c r="F72" s="24"/>
      <c r="G72" s="25">
        <f t="shared" si="18"/>
        <v>0</v>
      </c>
      <c r="H72" s="138">
        <v>3.7399999999999998E-3</v>
      </c>
      <c r="I72" s="139">
        <f t="shared" si="19"/>
        <v>5.2359999999999997E-2</v>
      </c>
      <c r="J72" s="138"/>
      <c r="K72" s="139">
        <f t="shared" si="20"/>
        <v>0</v>
      </c>
    </row>
    <row r="73" spans="1:11" s="26" customFormat="1" ht="11.4">
      <c r="A73" s="19">
        <f t="shared" si="17"/>
        <v>55</v>
      </c>
      <c r="B73" s="20" t="s">
        <v>279</v>
      </c>
      <c r="C73" s="21" t="s">
        <v>280</v>
      </c>
      <c r="D73" s="22" t="s">
        <v>17</v>
      </c>
      <c r="E73" s="23">
        <v>2.5</v>
      </c>
      <c r="F73" s="24"/>
      <c r="G73" s="25">
        <f t="shared" si="18"/>
        <v>0</v>
      </c>
      <c r="H73" s="138">
        <v>2.8600000000000001E-3</v>
      </c>
      <c r="I73" s="139">
        <f t="shared" si="19"/>
        <v>7.1500000000000001E-3</v>
      </c>
      <c r="J73" s="138"/>
      <c r="K73" s="139">
        <f t="shared" si="20"/>
        <v>0</v>
      </c>
    </row>
    <row r="74" spans="1:11" s="26" customFormat="1" ht="11.4">
      <c r="A74" s="19">
        <f t="shared" si="17"/>
        <v>56</v>
      </c>
      <c r="B74" s="20">
        <v>764596501</v>
      </c>
      <c r="C74" s="21" t="s">
        <v>305</v>
      </c>
      <c r="D74" s="22" t="s">
        <v>17</v>
      </c>
      <c r="E74" s="23">
        <f>(2.425+1.93)*1.05</f>
        <v>4.5727500000000001</v>
      </c>
      <c r="F74" s="24"/>
      <c r="G74" s="25">
        <f t="shared" ref="G74:G76" si="21">E74*F74</f>
        <v>0</v>
      </c>
      <c r="H74" s="138">
        <v>2.5999999999999999E-3</v>
      </c>
      <c r="I74" s="139">
        <f t="shared" si="19"/>
        <v>1.1889149999999999E-2</v>
      </c>
      <c r="J74" s="138"/>
      <c r="K74" s="139">
        <f t="shared" si="20"/>
        <v>0</v>
      </c>
    </row>
    <row r="75" spans="1:11" s="26" customFormat="1" ht="11.4">
      <c r="A75" s="19">
        <f t="shared" si="17"/>
        <v>57</v>
      </c>
      <c r="B75" s="20">
        <v>764597500</v>
      </c>
      <c r="C75" s="21" t="s">
        <v>306</v>
      </c>
      <c r="D75" s="22" t="s">
        <v>17</v>
      </c>
      <c r="E75" s="23">
        <f>(2.425+1.93)*1.05</f>
        <v>4.5727500000000001</v>
      </c>
      <c r="F75" s="24"/>
      <c r="G75" s="25">
        <f t="shared" si="21"/>
        <v>0</v>
      </c>
      <c r="H75" s="138">
        <v>2.5999999999999999E-3</v>
      </c>
      <c r="I75" s="139">
        <f t="shared" si="19"/>
        <v>1.1889149999999999E-2</v>
      </c>
      <c r="J75" s="138"/>
      <c r="K75" s="139">
        <f t="shared" si="20"/>
        <v>0</v>
      </c>
    </row>
    <row r="76" spans="1:11" s="26" customFormat="1" ht="20.399999999999999">
      <c r="A76" s="19">
        <f t="shared" si="17"/>
        <v>58</v>
      </c>
      <c r="B76" s="20">
        <v>764589501</v>
      </c>
      <c r="C76" s="21" t="s">
        <v>307</v>
      </c>
      <c r="D76" s="22" t="s">
        <v>17</v>
      </c>
      <c r="E76" s="23">
        <f>(2.425+1.93)*1.05</f>
        <v>4.5727500000000001</v>
      </c>
      <c r="F76" s="24"/>
      <c r="G76" s="25">
        <f t="shared" si="21"/>
        <v>0</v>
      </c>
      <c r="H76" s="138">
        <v>3.7600000000000001E-2</v>
      </c>
      <c r="I76" s="139">
        <f t="shared" si="19"/>
        <v>0.17193540000000002</v>
      </c>
      <c r="J76" s="138"/>
      <c r="K76" s="139">
        <f t="shared" si="20"/>
        <v>0</v>
      </c>
    </row>
    <row r="77" spans="1:11" s="18" customFormat="1" ht="21" customHeight="1" collapsed="1">
      <c r="A77" s="13"/>
      <c r="B77" s="14" t="s">
        <v>42</v>
      </c>
      <c r="C77" s="15" t="s">
        <v>43</v>
      </c>
      <c r="D77" s="15"/>
      <c r="E77" s="16"/>
      <c r="F77" s="27"/>
      <c r="G77" s="17">
        <f>SUBTOTAL(9,G78)</f>
        <v>0</v>
      </c>
    </row>
    <row r="78" spans="1:11" s="26" customFormat="1" ht="11.4">
      <c r="A78" s="19">
        <f>MAX(A73:A77)+1</f>
        <v>59</v>
      </c>
      <c r="B78" s="20" t="s">
        <v>25</v>
      </c>
      <c r="C78" s="21" t="s">
        <v>256</v>
      </c>
      <c r="D78" s="22" t="s">
        <v>15</v>
      </c>
      <c r="E78" s="23">
        <f>E51</f>
        <v>55.8217</v>
      </c>
      <c r="F78" s="24"/>
      <c r="G78" s="25">
        <f t="shared" ref="G78" si="22">E78*F78</f>
        <v>0</v>
      </c>
      <c r="H78" s="138">
        <v>3.8999999999999999E-4</v>
      </c>
      <c r="I78" s="139">
        <f>E78*H78</f>
        <v>2.1770463E-2</v>
      </c>
      <c r="J78" s="138"/>
      <c r="K78" s="139">
        <f>E78*J78</f>
        <v>0</v>
      </c>
    </row>
    <row r="79" spans="1:11" s="18" customFormat="1" ht="21" customHeight="1" collapsed="1">
      <c r="A79" s="13"/>
      <c r="B79" s="14" t="s">
        <v>32</v>
      </c>
      <c r="C79" s="15" t="s">
        <v>33</v>
      </c>
      <c r="D79" s="15"/>
      <c r="E79" s="16"/>
      <c r="F79" s="27"/>
      <c r="G79" s="17">
        <f>SUBTOTAL(9,G80:G84)</f>
        <v>0</v>
      </c>
    </row>
    <row r="80" spans="1:11" s="26" customFormat="1" ht="10.199999999999999">
      <c r="A80" s="19">
        <f t="shared" ref="A80:A84" si="23">MAX(A78:A79)+1</f>
        <v>60</v>
      </c>
      <c r="B80" s="20" t="s">
        <v>20</v>
      </c>
      <c r="C80" s="21" t="s">
        <v>21</v>
      </c>
      <c r="D80" s="22" t="s">
        <v>22</v>
      </c>
      <c r="E80" s="23">
        <f>SUM(I10:I78)</f>
        <v>19.245525544399982</v>
      </c>
      <c r="F80" s="24"/>
      <c r="G80" s="25">
        <f t="shared" ref="G80:G83" si="24">E80*F80</f>
        <v>0</v>
      </c>
    </row>
    <row r="81" spans="1:8" s="26" customFormat="1" ht="10.199999999999999">
      <c r="A81" s="19">
        <f t="shared" si="23"/>
        <v>61</v>
      </c>
      <c r="B81" s="20" t="s">
        <v>157</v>
      </c>
      <c r="C81" s="21" t="s">
        <v>158</v>
      </c>
      <c r="D81" s="22" t="s">
        <v>22</v>
      </c>
      <c r="E81" s="23">
        <f>SUM(K10:K78)</f>
        <v>5.4384952000000002</v>
      </c>
      <c r="F81" s="24"/>
      <c r="G81" s="25">
        <f t="shared" si="24"/>
        <v>0</v>
      </c>
    </row>
    <row r="82" spans="1:8" s="26" customFormat="1" ht="20.399999999999999">
      <c r="A82" s="19">
        <f t="shared" si="23"/>
        <v>62</v>
      </c>
      <c r="B82" s="20" t="s">
        <v>159</v>
      </c>
      <c r="C82" s="21" t="s">
        <v>160</v>
      </c>
      <c r="D82" s="22" t="s">
        <v>22</v>
      </c>
      <c r="E82" s="23">
        <f>E81</f>
        <v>5.4384952000000002</v>
      </c>
      <c r="F82" s="24"/>
      <c r="G82" s="25">
        <f t="shared" si="24"/>
        <v>0</v>
      </c>
    </row>
    <row r="83" spans="1:8" s="26" customFormat="1" ht="10.199999999999999">
      <c r="A83" s="19">
        <f t="shared" si="23"/>
        <v>63</v>
      </c>
      <c r="B83" s="20" t="s">
        <v>161</v>
      </c>
      <c r="C83" s="21" t="s">
        <v>162</v>
      </c>
      <c r="D83" s="22" t="s">
        <v>22</v>
      </c>
      <c r="E83" s="23">
        <f>E82*19</f>
        <v>103.33140880000001</v>
      </c>
      <c r="F83" s="24"/>
      <c r="G83" s="25">
        <f t="shared" si="24"/>
        <v>0</v>
      </c>
    </row>
    <row r="84" spans="1:8" s="26" customFormat="1" ht="10.199999999999999">
      <c r="A84" s="19">
        <f t="shared" si="23"/>
        <v>64</v>
      </c>
      <c r="B84" s="20" t="s">
        <v>163</v>
      </c>
      <c r="C84" s="21" t="s">
        <v>164</v>
      </c>
      <c r="D84" s="22" t="s">
        <v>22</v>
      </c>
      <c r="E84" s="23">
        <f>E82</f>
        <v>5.4384952000000002</v>
      </c>
      <c r="F84" s="24"/>
      <c r="G84" s="25">
        <f>E84*F84</f>
        <v>0</v>
      </c>
    </row>
    <row r="86" spans="1:8" s="26" customFormat="1" ht="21" customHeight="1">
      <c r="A86" s="30"/>
      <c r="B86" s="31"/>
      <c r="C86" s="31" t="s">
        <v>44</v>
      </c>
      <c r="D86" s="32"/>
      <c r="E86" s="30"/>
      <c r="F86" s="30"/>
      <c r="G86" s="33">
        <f>SUBTOTAL(9,G8:G85)</f>
        <v>0</v>
      </c>
    </row>
    <row r="87" spans="1:8" s="26" customFormat="1" ht="21" customHeight="1">
      <c r="A87" s="30"/>
      <c r="B87" s="31"/>
      <c r="C87" s="31"/>
      <c r="D87" s="32"/>
      <c r="E87" s="30"/>
      <c r="F87" s="30"/>
      <c r="G87" s="33"/>
      <c r="H87" s="33"/>
    </row>
    <row r="88" spans="1:8" s="123" customFormat="1">
      <c r="A88" s="117"/>
      <c r="B88" s="118"/>
      <c r="C88" s="119" t="s">
        <v>123</v>
      </c>
      <c r="D88" s="120"/>
      <c r="E88" s="121"/>
      <c r="F88" s="122"/>
      <c r="G88" s="122"/>
    </row>
    <row r="89" spans="1:8" s="123" customFormat="1">
      <c r="A89" s="117"/>
      <c r="B89" s="118"/>
      <c r="C89" s="119" t="s">
        <v>124</v>
      </c>
      <c r="D89" s="120"/>
      <c r="E89" s="121"/>
      <c r="F89" s="122"/>
      <c r="G89" s="122"/>
    </row>
    <row r="90" spans="1:8" s="130" customFormat="1">
      <c r="A90" s="124"/>
      <c r="B90" s="125"/>
      <c r="C90" s="126" t="s">
        <v>125</v>
      </c>
      <c r="D90" s="127"/>
      <c r="E90" s="128"/>
      <c r="F90" s="129"/>
      <c r="G90" s="129"/>
    </row>
    <row r="91" spans="1:8" s="130" customFormat="1">
      <c r="A91" s="124"/>
      <c r="B91" s="125"/>
      <c r="C91" s="126" t="s">
        <v>126</v>
      </c>
      <c r="D91" s="127"/>
      <c r="E91" s="128"/>
      <c r="F91" s="129"/>
      <c r="G91" s="129"/>
    </row>
    <row r="92" spans="1:8" s="131" customFormat="1" thickBot="1">
      <c r="G92" s="132"/>
      <c r="H92" s="133"/>
    </row>
    <row r="93" spans="1:8" s="135" customFormat="1" ht="29.25" customHeight="1" thickBot="1">
      <c r="A93" s="168" t="s">
        <v>127</v>
      </c>
      <c r="B93" s="169"/>
      <c r="C93" s="169"/>
      <c r="D93" s="169"/>
      <c r="E93" s="169"/>
      <c r="F93" s="169"/>
      <c r="G93" s="170"/>
      <c r="H93" s="134"/>
    </row>
    <row r="94" spans="1:8" s="130" customFormat="1">
      <c r="A94" s="124"/>
      <c r="B94" s="125"/>
      <c r="C94" s="125"/>
      <c r="D94" s="127"/>
      <c r="E94" s="136"/>
      <c r="F94" s="137"/>
      <c r="G94" s="137"/>
      <c r="H94" s="136"/>
    </row>
    <row r="95" spans="1:8" s="130" customFormat="1">
      <c r="A95" s="124"/>
      <c r="B95" s="125"/>
      <c r="C95" s="125"/>
      <c r="D95" s="127"/>
      <c r="E95" s="136"/>
      <c r="F95" s="137"/>
      <c r="G95" s="137"/>
      <c r="H95" s="136"/>
    </row>
  </sheetData>
  <autoFilter ref="A7:G84"/>
  <mergeCells count="1">
    <mergeCell ref="A93:G93"/>
  </mergeCells>
  <printOptions horizontalCentered="1"/>
  <pageMargins left="0.59055118110236227" right="0.59055118110236227" top="0.55118110236220474" bottom="0.59055118110236227" header="0.51181102362204722" footer="0.31496062992125984"/>
  <pageSetup paperSize="9" scale="87" fitToHeight="160" orientation="portrait" r:id="rId1"/>
  <headerFooter alignWithMargins="0">
    <oddFooter>&amp;C&amp;8Strana &amp;P z &amp;N&amp;R&amp;A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showGridLines="0" view="pageBreakPreview" zoomScaleNormal="120" zoomScaleSheetLayoutView="100" workbookViewId="0">
      <pane ySplit="8" topLeftCell="A9" activePane="bottomLeft" state="frozen"/>
      <selection activeCell="F10" sqref="F10:F70"/>
      <selection pane="bottomLeft" activeCell="F10" sqref="F10"/>
    </sheetView>
  </sheetViews>
  <sheetFormatPr defaultColWidth="9.109375" defaultRowHeight="13.2"/>
  <cols>
    <col min="1" max="1" width="6.33203125" style="28" customWidth="1"/>
    <col min="2" max="2" width="9.44140625" style="28" bestFit="1" customWidth="1"/>
    <col min="3" max="3" width="55.44140625" style="28" customWidth="1"/>
    <col min="4" max="4" width="4.88671875" style="28" bestFit="1" customWidth="1"/>
    <col min="5" max="5" width="8.5546875" style="28" customWidth="1"/>
    <col min="6" max="6" width="9.6640625" style="29" customWidth="1"/>
    <col min="7" max="7" width="10.88671875" style="29" customWidth="1"/>
    <col min="8" max="16384" width="9.109375" style="28"/>
  </cols>
  <sheetData>
    <row r="1" spans="1:8" s="4" customFormat="1" ht="21" customHeight="1">
      <c r="A1" s="1" t="s">
        <v>537</v>
      </c>
      <c r="B1" s="2"/>
      <c r="C1" s="2"/>
      <c r="D1" s="3"/>
      <c r="E1" s="2"/>
      <c r="F1" s="2"/>
      <c r="G1" s="2"/>
    </row>
    <row r="2" spans="1:8" s="4" customFormat="1" ht="14.25" customHeight="1">
      <c r="A2" s="5" t="s">
        <v>0</v>
      </c>
      <c r="B2" s="6" t="s">
        <v>181</v>
      </c>
      <c r="C2" s="7"/>
      <c r="D2" s="8"/>
      <c r="E2" s="7" t="s">
        <v>1</v>
      </c>
      <c r="F2" s="2" t="s">
        <v>128</v>
      </c>
      <c r="G2" s="2"/>
    </row>
    <row r="3" spans="1:8" s="4" customFormat="1" ht="13.5" customHeight="1">
      <c r="A3" s="9" t="s">
        <v>2</v>
      </c>
      <c r="B3" s="10" t="s">
        <v>185</v>
      </c>
      <c r="C3" s="7"/>
      <c r="D3" s="8"/>
      <c r="E3" s="7" t="s">
        <v>3</v>
      </c>
      <c r="F3" s="2"/>
      <c r="G3" s="2"/>
    </row>
    <row r="4" spans="1:8" s="4" customFormat="1" ht="14.25" customHeight="1">
      <c r="A4" s="9"/>
      <c r="B4" s="10"/>
      <c r="C4" s="7"/>
      <c r="D4" s="8"/>
      <c r="E4" s="7" t="s">
        <v>4</v>
      </c>
      <c r="F4" s="11">
        <v>42772</v>
      </c>
      <c r="G4" s="2"/>
    </row>
    <row r="5" spans="1:8" s="4" customFormat="1" ht="7.5" customHeight="1" thickBot="1">
      <c r="A5" s="2"/>
      <c r="B5" s="2"/>
      <c r="C5" s="2"/>
      <c r="D5" s="3"/>
      <c r="E5" s="2"/>
      <c r="F5" s="2"/>
      <c r="G5" s="2"/>
    </row>
    <row r="6" spans="1:8" s="4" customFormat="1" ht="24.75" customHeight="1" thickBot="1">
      <c r="A6" s="12" t="s">
        <v>5</v>
      </c>
      <c r="B6" s="12" t="s">
        <v>6</v>
      </c>
      <c r="C6" s="12" t="s">
        <v>7</v>
      </c>
      <c r="D6" s="12" t="s">
        <v>8</v>
      </c>
      <c r="E6" s="12" t="s">
        <v>9</v>
      </c>
      <c r="F6" s="12" t="s">
        <v>10</v>
      </c>
      <c r="G6" s="12" t="s">
        <v>11</v>
      </c>
    </row>
    <row r="7" spans="1:8" s="4" customFormat="1" ht="12.75" customHeight="1" thickBot="1">
      <c r="A7" s="12" t="s">
        <v>12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</row>
    <row r="8" spans="1:8" s="4" customFormat="1" ht="5.25" customHeight="1">
      <c r="A8" s="2"/>
      <c r="B8" s="2"/>
      <c r="C8" s="2"/>
      <c r="D8" s="3"/>
      <c r="E8" s="2"/>
      <c r="F8" s="2"/>
      <c r="G8" s="2"/>
    </row>
    <row r="9" spans="1:8" s="18" customFormat="1" ht="21" customHeight="1" collapsed="1">
      <c r="A9" s="13"/>
      <c r="B9" s="140" t="s">
        <v>299</v>
      </c>
      <c r="C9" s="141" t="s">
        <v>300</v>
      </c>
      <c r="D9" s="15"/>
      <c r="E9" s="16"/>
      <c r="F9" s="27"/>
      <c r="G9" s="17">
        <f>SUBTOTAL(9,G10:G10)</f>
        <v>0</v>
      </c>
    </row>
    <row r="10" spans="1:8" s="26" customFormat="1" ht="20.399999999999999">
      <c r="A10" s="19">
        <v>1</v>
      </c>
      <c r="B10" s="20" t="s">
        <v>301</v>
      </c>
      <c r="C10" s="21" t="s">
        <v>302</v>
      </c>
      <c r="D10" s="22" t="s">
        <v>13</v>
      </c>
      <c r="E10" s="23">
        <v>1</v>
      </c>
      <c r="F10" s="24"/>
      <c r="G10" s="25">
        <f t="shared" ref="G10" si="0">E10*F10</f>
        <v>0</v>
      </c>
    </row>
    <row r="12" spans="1:8" s="26" customFormat="1" ht="21" customHeight="1">
      <c r="A12" s="30"/>
      <c r="B12" s="31"/>
      <c r="C12" s="31" t="s">
        <v>44</v>
      </c>
      <c r="D12" s="32"/>
      <c r="E12" s="30"/>
      <c r="F12" s="30"/>
      <c r="G12" s="33">
        <f>SUBTOTAL(9,G8:G11)</f>
        <v>0</v>
      </c>
    </row>
    <row r="13" spans="1:8" s="26" customFormat="1" ht="21" customHeight="1">
      <c r="A13" s="30"/>
      <c r="B13" s="31"/>
      <c r="C13" s="31"/>
      <c r="D13" s="32"/>
      <c r="E13" s="30"/>
      <c r="F13" s="30"/>
      <c r="G13" s="33"/>
      <c r="H13" s="33"/>
    </row>
    <row r="14" spans="1:8" s="123" customFormat="1">
      <c r="A14" s="117"/>
      <c r="B14" s="118"/>
      <c r="C14" s="119" t="s">
        <v>123</v>
      </c>
      <c r="D14" s="120"/>
      <c r="E14" s="121"/>
      <c r="F14" s="122"/>
      <c r="G14" s="122"/>
    </row>
    <row r="15" spans="1:8" s="123" customFormat="1">
      <c r="A15" s="117"/>
      <c r="B15" s="118"/>
      <c r="C15" s="119" t="s">
        <v>124</v>
      </c>
      <c r="D15" s="120"/>
      <c r="E15" s="121"/>
      <c r="F15" s="122"/>
      <c r="G15" s="122"/>
    </row>
    <row r="16" spans="1:8" s="130" customFormat="1">
      <c r="A16" s="124"/>
      <c r="B16" s="125"/>
      <c r="C16" s="126" t="s">
        <v>125</v>
      </c>
      <c r="D16" s="127"/>
      <c r="E16" s="128"/>
      <c r="F16" s="129"/>
      <c r="G16" s="129"/>
    </row>
    <row r="17" spans="1:8" s="130" customFormat="1">
      <c r="A17" s="124"/>
      <c r="B17" s="125"/>
      <c r="C17" s="126" t="s">
        <v>126</v>
      </c>
      <c r="D17" s="127"/>
      <c r="E17" s="128"/>
      <c r="F17" s="129"/>
      <c r="G17" s="129"/>
    </row>
    <row r="18" spans="1:8" s="131" customFormat="1" thickBot="1">
      <c r="G18" s="132"/>
      <c r="H18" s="133"/>
    </row>
    <row r="19" spans="1:8" s="135" customFormat="1" ht="29.25" customHeight="1" thickBot="1">
      <c r="A19" s="168" t="s">
        <v>127</v>
      </c>
      <c r="B19" s="169"/>
      <c r="C19" s="169"/>
      <c r="D19" s="169"/>
      <c r="E19" s="169"/>
      <c r="F19" s="169"/>
      <c r="G19" s="170"/>
      <c r="H19" s="134"/>
    </row>
    <row r="20" spans="1:8" s="130" customFormat="1">
      <c r="A20" s="124"/>
      <c r="B20" s="125"/>
      <c r="C20" s="125"/>
      <c r="D20" s="127"/>
      <c r="E20" s="136"/>
      <c r="F20" s="137"/>
      <c r="G20" s="137"/>
      <c r="H20" s="136"/>
    </row>
    <row r="21" spans="1:8" s="130" customFormat="1">
      <c r="A21" s="124"/>
      <c r="B21" s="125"/>
      <c r="C21" s="125"/>
      <c r="D21" s="127"/>
      <c r="E21" s="136"/>
      <c r="F21" s="137"/>
      <c r="G21" s="137"/>
      <c r="H21" s="136"/>
    </row>
  </sheetData>
  <autoFilter ref="A7:G10"/>
  <mergeCells count="1">
    <mergeCell ref="A19:G19"/>
  </mergeCells>
  <printOptions horizontalCentered="1"/>
  <pageMargins left="0.59055118110236227" right="0.59055118110236227" top="0.55118110236220474" bottom="0.59055118110236227" header="0.51181102362204722" footer="0.31496062992125984"/>
  <pageSetup paperSize="9" scale="87" fitToHeight="160" orientation="portrait" r:id="rId1"/>
  <headerFooter alignWithMargins="0">
    <oddFooter>&amp;C&amp;8Strana &amp;P z &amp;N&amp;R&amp;A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1"/>
  <sheetViews>
    <sheetView showGridLines="0" tabSelected="1" view="pageBreakPreview" zoomScaleNormal="120" zoomScaleSheetLayoutView="100" workbookViewId="0">
      <pane ySplit="8" topLeftCell="A9" activePane="bottomLeft" state="frozen"/>
      <selection activeCell="F10" sqref="F10:F70"/>
      <selection pane="bottomLeft" activeCell="K34" sqref="K34"/>
    </sheetView>
  </sheetViews>
  <sheetFormatPr defaultColWidth="9.109375" defaultRowHeight="13.2"/>
  <cols>
    <col min="1" max="1" width="6.33203125" style="28" customWidth="1"/>
    <col min="2" max="2" width="9.44140625" style="28" bestFit="1" customWidth="1"/>
    <col min="3" max="3" width="55.44140625" style="28" customWidth="1"/>
    <col min="4" max="4" width="4.88671875" style="28" bestFit="1" customWidth="1"/>
    <col min="5" max="5" width="8.5546875" style="28" customWidth="1"/>
    <col min="6" max="6" width="9.6640625" style="29" customWidth="1"/>
    <col min="7" max="7" width="10.88671875" style="29" customWidth="1"/>
    <col min="8" max="16384" width="9.109375" style="28"/>
  </cols>
  <sheetData>
    <row r="1" spans="1:7" s="4" customFormat="1" ht="21" customHeight="1">
      <c r="A1" s="1" t="s">
        <v>537</v>
      </c>
      <c r="B1" s="2"/>
      <c r="C1" s="2"/>
      <c r="D1" s="3"/>
      <c r="E1" s="2"/>
      <c r="F1" s="2"/>
      <c r="G1" s="2"/>
    </row>
    <row r="2" spans="1:7" s="4" customFormat="1" ht="14.25" customHeight="1">
      <c r="A2" s="5" t="s">
        <v>0</v>
      </c>
      <c r="B2" s="6" t="s">
        <v>181</v>
      </c>
      <c r="C2" s="7"/>
      <c r="D2" s="8"/>
      <c r="E2" s="7" t="s">
        <v>1</v>
      </c>
      <c r="F2" s="2" t="s">
        <v>128</v>
      </c>
      <c r="G2" s="2"/>
    </row>
    <row r="3" spans="1:7" s="4" customFormat="1" ht="13.5" customHeight="1">
      <c r="A3" s="9" t="s">
        <v>2</v>
      </c>
      <c r="B3" s="10" t="s">
        <v>538</v>
      </c>
      <c r="C3" s="7"/>
      <c r="D3" s="8"/>
      <c r="E3" s="7" t="s">
        <v>3</v>
      </c>
      <c r="F3" s="2"/>
      <c r="G3" s="2"/>
    </row>
    <row r="4" spans="1:7" s="4" customFormat="1" ht="14.25" customHeight="1">
      <c r="A4" s="9"/>
      <c r="B4" s="10"/>
      <c r="C4" s="7"/>
      <c r="D4" s="8"/>
      <c r="E4" s="7" t="s">
        <v>4</v>
      </c>
      <c r="F4" s="11">
        <v>42772</v>
      </c>
      <c r="G4" s="2"/>
    </row>
    <row r="5" spans="1:7" s="4" customFormat="1" ht="7.5" customHeight="1" thickBot="1">
      <c r="A5" s="2"/>
      <c r="B5" s="2"/>
      <c r="C5" s="2"/>
      <c r="D5" s="3"/>
      <c r="E5" s="2"/>
      <c r="F5" s="2"/>
      <c r="G5" s="2"/>
    </row>
    <row r="6" spans="1:7" s="4" customFormat="1" ht="24.75" customHeight="1" thickBot="1">
      <c r="A6" s="12" t="s">
        <v>5</v>
      </c>
      <c r="B6" s="12" t="s">
        <v>6</v>
      </c>
      <c r="C6" s="12" t="s">
        <v>7</v>
      </c>
      <c r="D6" s="12" t="s">
        <v>8</v>
      </c>
      <c r="E6" s="12" t="s">
        <v>9</v>
      </c>
      <c r="F6" s="12" t="s">
        <v>10</v>
      </c>
      <c r="G6" s="12" t="s">
        <v>11</v>
      </c>
    </row>
    <row r="7" spans="1:7" s="4" customFormat="1" ht="12.75" customHeight="1" thickBot="1">
      <c r="A7" s="12" t="s">
        <v>12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</row>
    <row r="8" spans="1:7" s="4" customFormat="1" ht="5.25" customHeight="1">
      <c r="A8" s="2"/>
      <c r="B8" s="2"/>
      <c r="C8" s="2"/>
      <c r="D8" s="3"/>
      <c r="E8" s="2"/>
      <c r="F8" s="2"/>
      <c r="G8" s="2"/>
    </row>
    <row r="9" spans="1:7" s="18" customFormat="1" ht="21" customHeight="1" collapsed="1">
      <c r="A9" s="13"/>
      <c r="B9" s="146" t="s">
        <v>406</v>
      </c>
      <c r="C9" s="147" t="s">
        <v>407</v>
      </c>
      <c r="D9" s="148"/>
      <c r="E9" s="149"/>
      <c r="F9" s="150"/>
      <c r="G9" s="17">
        <f>SUBTOTAL(9,G10:G22)</f>
        <v>0</v>
      </c>
    </row>
    <row r="10" spans="1:7" s="26" customFormat="1" ht="10.199999999999999">
      <c r="A10" s="19">
        <f t="shared" ref="A10:A50" si="0">MAX(A7:A9)+1</f>
        <v>1</v>
      </c>
      <c r="B10" s="151" t="s">
        <v>498</v>
      </c>
      <c r="C10" s="152" t="s">
        <v>420</v>
      </c>
      <c r="D10" s="151" t="s">
        <v>17</v>
      </c>
      <c r="E10" s="153">
        <v>2</v>
      </c>
      <c r="F10" s="24"/>
      <c r="G10" s="25">
        <f t="shared" ref="G10:G20" si="1">E10*F10</f>
        <v>0</v>
      </c>
    </row>
    <row r="11" spans="1:7" s="26" customFormat="1" ht="10.199999999999999">
      <c r="A11" s="19">
        <f t="shared" si="0"/>
        <v>2</v>
      </c>
      <c r="B11" s="151" t="s">
        <v>499</v>
      </c>
      <c r="C11" s="152" t="s">
        <v>408</v>
      </c>
      <c r="D11" s="151" t="s">
        <v>17</v>
      </c>
      <c r="E11" s="153">
        <v>2</v>
      </c>
      <c r="F11" s="24"/>
      <c r="G11" s="25">
        <f t="shared" si="1"/>
        <v>0</v>
      </c>
    </row>
    <row r="12" spans="1:7" s="26" customFormat="1" ht="10.199999999999999">
      <c r="A12" s="19">
        <f t="shared" si="0"/>
        <v>3</v>
      </c>
      <c r="B12" s="151" t="s">
        <v>500</v>
      </c>
      <c r="C12" s="152" t="s">
        <v>409</v>
      </c>
      <c r="D12" s="151" t="s">
        <v>17</v>
      </c>
      <c r="E12" s="153">
        <v>2</v>
      </c>
      <c r="F12" s="24"/>
      <c r="G12" s="25">
        <f t="shared" si="1"/>
        <v>0</v>
      </c>
    </row>
    <row r="13" spans="1:7" s="26" customFormat="1" ht="10.199999999999999">
      <c r="A13" s="19">
        <f t="shared" si="0"/>
        <v>4</v>
      </c>
      <c r="B13" s="151" t="s">
        <v>501</v>
      </c>
      <c r="C13" s="152" t="s">
        <v>410</v>
      </c>
      <c r="D13" s="151" t="s">
        <v>17</v>
      </c>
      <c r="E13" s="153">
        <v>4</v>
      </c>
      <c r="F13" s="24"/>
      <c r="G13" s="25">
        <f t="shared" si="1"/>
        <v>0</v>
      </c>
    </row>
    <row r="14" spans="1:7" s="26" customFormat="1" ht="10.199999999999999">
      <c r="A14" s="19">
        <f t="shared" si="0"/>
        <v>5</v>
      </c>
      <c r="B14" s="151" t="s">
        <v>502</v>
      </c>
      <c r="C14" s="152" t="s">
        <v>411</v>
      </c>
      <c r="D14" s="151" t="s">
        <v>17</v>
      </c>
      <c r="E14" s="153">
        <v>1</v>
      </c>
      <c r="F14" s="24"/>
      <c r="G14" s="25">
        <f t="shared" si="1"/>
        <v>0</v>
      </c>
    </row>
    <row r="15" spans="1:7" s="26" customFormat="1" ht="10.199999999999999">
      <c r="A15" s="19">
        <f t="shared" si="0"/>
        <v>6</v>
      </c>
      <c r="B15" s="151" t="s">
        <v>503</v>
      </c>
      <c r="C15" s="152" t="s">
        <v>419</v>
      </c>
      <c r="D15" s="151" t="s">
        <v>17</v>
      </c>
      <c r="E15" s="153">
        <v>35</v>
      </c>
      <c r="F15" s="24"/>
      <c r="G15" s="25">
        <f t="shared" si="1"/>
        <v>0</v>
      </c>
    </row>
    <row r="16" spans="1:7" s="26" customFormat="1" ht="10.199999999999999">
      <c r="A16" s="19">
        <f t="shared" si="0"/>
        <v>7</v>
      </c>
      <c r="B16" s="151" t="s">
        <v>504</v>
      </c>
      <c r="C16" s="152" t="s">
        <v>412</v>
      </c>
      <c r="D16" s="151" t="s">
        <v>304</v>
      </c>
      <c r="E16" s="153">
        <v>1</v>
      </c>
      <c r="F16" s="24"/>
      <c r="G16" s="25">
        <f t="shared" si="1"/>
        <v>0</v>
      </c>
    </row>
    <row r="17" spans="1:7" s="26" customFormat="1" ht="10.199999999999999">
      <c r="A17" s="19">
        <f t="shared" si="0"/>
        <v>8</v>
      </c>
      <c r="B17" s="151" t="s">
        <v>505</v>
      </c>
      <c r="C17" s="152" t="s">
        <v>413</v>
      </c>
      <c r="D17" s="151" t="s">
        <v>304</v>
      </c>
      <c r="E17" s="153">
        <v>1</v>
      </c>
      <c r="F17" s="24"/>
      <c r="G17" s="25">
        <f t="shared" si="1"/>
        <v>0</v>
      </c>
    </row>
    <row r="18" spans="1:7" s="26" customFormat="1" ht="10.199999999999999">
      <c r="A18" s="19">
        <f t="shared" si="0"/>
        <v>9</v>
      </c>
      <c r="B18" s="151" t="s">
        <v>506</v>
      </c>
      <c r="C18" s="152" t="s">
        <v>414</v>
      </c>
      <c r="D18" s="151" t="s">
        <v>304</v>
      </c>
      <c r="E18" s="153">
        <v>1</v>
      </c>
      <c r="F18" s="24"/>
      <c r="G18" s="25">
        <f t="shared" si="1"/>
        <v>0</v>
      </c>
    </row>
    <row r="19" spans="1:7" s="26" customFormat="1" ht="10.199999999999999">
      <c r="A19" s="19">
        <f t="shared" si="0"/>
        <v>10</v>
      </c>
      <c r="B19" s="151" t="s">
        <v>507</v>
      </c>
      <c r="C19" s="152" t="s">
        <v>415</v>
      </c>
      <c r="D19" s="151" t="s">
        <v>357</v>
      </c>
      <c r="E19" s="153">
        <v>1</v>
      </c>
      <c r="F19" s="24"/>
      <c r="G19" s="25">
        <f t="shared" si="1"/>
        <v>0</v>
      </c>
    </row>
    <row r="20" spans="1:7" s="26" customFormat="1" ht="10.199999999999999">
      <c r="A20" s="19">
        <f t="shared" si="0"/>
        <v>11</v>
      </c>
      <c r="B20" s="151" t="s">
        <v>508</v>
      </c>
      <c r="C20" s="152" t="s">
        <v>416</v>
      </c>
      <c r="D20" s="151" t="s">
        <v>17</v>
      </c>
      <c r="E20" s="153">
        <f>SUM(E10:E15)</f>
        <v>46</v>
      </c>
      <c r="F20" s="24"/>
      <c r="G20" s="25">
        <f t="shared" si="1"/>
        <v>0</v>
      </c>
    </row>
    <row r="21" spans="1:7" s="26" customFormat="1" ht="10.199999999999999">
      <c r="A21" s="19">
        <f t="shared" si="0"/>
        <v>12</v>
      </c>
      <c r="B21" s="151" t="s">
        <v>509</v>
      </c>
      <c r="C21" s="152" t="s">
        <v>434</v>
      </c>
      <c r="D21" s="151" t="s">
        <v>357</v>
      </c>
      <c r="E21" s="153">
        <v>1</v>
      </c>
      <c r="F21" s="24"/>
      <c r="G21" s="25">
        <f>E21*F21</f>
        <v>0</v>
      </c>
    </row>
    <row r="22" spans="1:7" s="26" customFormat="1" ht="10.199999999999999">
      <c r="A22" s="19">
        <f t="shared" si="0"/>
        <v>13</v>
      </c>
      <c r="B22" s="151" t="s">
        <v>510</v>
      </c>
      <c r="C22" s="152" t="s">
        <v>417</v>
      </c>
      <c r="D22" s="151" t="s">
        <v>418</v>
      </c>
      <c r="E22" s="153">
        <f>SUM(G10:G21)/100</f>
        <v>0</v>
      </c>
      <c r="F22" s="24"/>
      <c r="G22" s="25">
        <f t="shared" ref="G22" si="2">E22*F22</f>
        <v>0</v>
      </c>
    </row>
    <row r="23" spans="1:7" s="18" customFormat="1" ht="21" customHeight="1" collapsed="1">
      <c r="A23" s="13"/>
      <c r="B23" s="146">
        <v>722</v>
      </c>
      <c r="C23" s="147" t="s">
        <v>435</v>
      </c>
      <c r="D23" s="155"/>
      <c r="E23" s="156"/>
      <c r="F23" s="157"/>
      <c r="G23" s="17">
        <f>SUBTOTAL(9,G24:G39)</f>
        <v>0</v>
      </c>
    </row>
    <row r="24" spans="1:7" s="26" customFormat="1" ht="10.199999999999999">
      <c r="A24" s="19">
        <f>MAX(A22:A23)+1</f>
        <v>14</v>
      </c>
      <c r="B24" s="151" t="s">
        <v>511</v>
      </c>
      <c r="C24" s="152" t="s">
        <v>421</v>
      </c>
      <c r="D24" s="151" t="s">
        <v>17</v>
      </c>
      <c r="E24" s="153">
        <v>2</v>
      </c>
      <c r="F24" s="154"/>
      <c r="G24" s="25">
        <f t="shared" ref="G24:G41" si="3">E24*F24</f>
        <v>0</v>
      </c>
    </row>
    <row r="25" spans="1:7" s="26" customFormat="1" ht="10.199999999999999">
      <c r="A25" s="19">
        <f>MAX(A21:A24)+1</f>
        <v>15</v>
      </c>
      <c r="B25" s="151" t="s">
        <v>512</v>
      </c>
      <c r="C25" s="152" t="s">
        <v>422</v>
      </c>
      <c r="D25" s="151" t="s">
        <v>17</v>
      </c>
      <c r="E25" s="153">
        <v>2</v>
      </c>
      <c r="F25" s="154"/>
      <c r="G25" s="25">
        <f t="shared" si="3"/>
        <v>0</v>
      </c>
    </row>
    <row r="26" spans="1:7" s="26" customFormat="1" ht="10.199999999999999">
      <c r="A26" s="19">
        <f t="shared" si="0"/>
        <v>16</v>
      </c>
      <c r="B26" s="151" t="s">
        <v>513</v>
      </c>
      <c r="C26" s="152" t="s">
        <v>423</v>
      </c>
      <c r="D26" s="151" t="s">
        <v>17</v>
      </c>
      <c r="E26" s="153">
        <v>2</v>
      </c>
      <c r="F26" s="154"/>
      <c r="G26" s="25">
        <f t="shared" si="3"/>
        <v>0</v>
      </c>
    </row>
    <row r="27" spans="1:7" s="26" customFormat="1" ht="10.199999999999999">
      <c r="A27" s="19">
        <f t="shared" si="0"/>
        <v>17</v>
      </c>
      <c r="B27" s="151" t="s">
        <v>514</v>
      </c>
      <c r="C27" s="152" t="s">
        <v>424</v>
      </c>
      <c r="D27" s="151" t="s">
        <v>17</v>
      </c>
      <c r="E27" s="153">
        <v>2</v>
      </c>
      <c r="F27" s="154"/>
      <c r="G27" s="25">
        <f t="shared" si="3"/>
        <v>0</v>
      </c>
    </row>
    <row r="28" spans="1:7" s="26" customFormat="1" ht="10.199999999999999">
      <c r="A28" s="19">
        <f t="shared" si="0"/>
        <v>18</v>
      </c>
      <c r="B28" s="151" t="s">
        <v>515</v>
      </c>
      <c r="C28" s="152" t="s">
        <v>425</v>
      </c>
      <c r="D28" s="151" t="s">
        <v>17</v>
      </c>
      <c r="E28" s="153">
        <f>15+7+12</f>
        <v>34</v>
      </c>
      <c r="F28" s="154"/>
      <c r="G28" s="25">
        <f t="shared" si="3"/>
        <v>0</v>
      </c>
    </row>
    <row r="29" spans="1:7" s="26" customFormat="1" ht="10.199999999999999">
      <c r="A29" s="19">
        <f t="shared" si="0"/>
        <v>19</v>
      </c>
      <c r="B29" s="151" t="s">
        <v>516</v>
      </c>
      <c r="C29" s="152" t="s">
        <v>426</v>
      </c>
      <c r="D29" s="151" t="s">
        <v>17</v>
      </c>
      <c r="E29" s="153">
        <f>E28</f>
        <v>34</v>
      </c>
      <c r="F29" s="154"/>
      <c r="G29" s="25">
        <f t="shared" si="3"/>
        <v>0</v>
      </c>
    </row>
    <row r="30" spans="1:7" s="26" customFormat="1" ht="10.199999999999999">
      <c r="A30" s="19">
        <f t="shared" si="0"/>
        <v>20</v>
      </c>
      <c r="B30" s="151" t="s">
        <v>517</v>
      </c>
      <c r="C30" s="152" t="s">
        <v>427</v>
      </c>
      <c r="D30" s="151" t="s">
        <v>304</v>
      </c>
      <c r="E30" s="153">
        <v>4</v>
      </c>
      <c r="F30" s="154"/>
      <c r="G30" s="25">
        <f t="shared" si="3"/>
        <v>0</v>
      </c>
    </row>
    <row r="31" spans="1:7" s="26" customFormat="1" ht="10.199999999999999">
      <c r="A31" s="19">
        <f t="shared" si="0"/>
        <v>21</v>
      </c>
      <c r="B31" s="151" t="s">
        <v>518</v>
      </c>
      <c r="C31" s="152" t="s">
        <v>428</v>
      </c>
      <c r="D31" s="151" t="s">
        <v>304</v>
      </c>
      <c r="E31" s="153">
        <v>2</v>
      </c>
      <c r="F31" s="154"/>
      <c r="G31" s="25">
        <f t="shared" si="3"/>
        <v>0</v>
      </c>
    </row>
    <row r="32" spans="1:7" s="26" customFormat="1" ht="10.199999999999999">
      <c r="A32" s="19">
        <f t="shared" si="0"/>
        <v>22</v>
      </c>
      <c r="B32" s="151" t="s">
        <v>519</v>
      </c>
      <c r="C32" s="152" t="s">
        <v>429</v>
      </c>
      <c r="D32" s="151" t="s">
        <v>357</v>
      </c>
      <c r="E32" s="153">
        <v>1</v>
      </c>
      <c r="F32" s="154"/>
      <c r="G32" s="25">
        <f t="shared" si="3"/>
        <v>0</v>
      </c>
    </row>
    <row r="33" spans="1:7" s="26" customFormat="1" ht="10.199999999999999">
      <c r="A33" s="19">
        <f t="shared" si="0"/>
        <v>23</v>
      </c>
      <c r="B33" s="151" t="s">
        <v>520</v>
      </c>
      <c r="C33" s="152" t="s">
        <v>430</v>
      </c>
      <c r="D33" s="151" t="s">
        <v>17</v>
      </c>
      <c r="E33" s="153">
        <f>E24+E26+E28</f>
        <v>38</v>
      </c>
      <c r="F33" s="154"/>
      <c r="G33" s="25">
        <f t="shared" si="3"/>
        <v>0</v>
      </c>
    </row>
    <row r="34" spans="1:7" s="26" customFormat="1" ht="10.199999999999999">
      <c r="A34" s="19">
        <f t="shared" si="0"/>
        <v>24</v>
      </c>
      <c r="B34" s="151" t="s">
        <v>521</v>
      </c>
      <c r="C34" s="152" t="s">
        <v>431</v>
      </c>
      <c r="D34" s="151" t="s">
        <v>17</v>
      </c>
      <c r="E34" s="153">
        <v>38</v>
      </c>
      <c r="F34" s="154"/>
      <c r="G34" s="25">
        <f t="shared" si="3"/>
        <v>0</v>
      </c>
    </row>
    <row r="35" spans="1:7" s="26" customFormat="1" ht="10.199999999999999">
      <c r="A35" s="19">
        <f t="shared" si="0"/>
        <v>25</v>
      </c>
      <c r="B35" s="151" t="s">
        <v>522</v>
      </c>
      <c r="C35" s="152" t="s">
        <v>432</v>
      </c>
      <c r="D35" s="151" t="s">
        <v>304</v>
      </c>
      <c r="E35" s="153">
        <v>1</v>
      </c>
      <c r="F35" s="154"/>
      <c r="G35" s="25">
        <f t="shared" si="3"/>
        <v>0</v>
      </c>
    </row>
    <row r="36" spans="1:7" s="26" customFormat="1" ht="10.199999999999999">
      <c r="A36" s="19">
        <f t="shared" si="0"/>
        <v>26</v>
      </c>
      <c r="B36" s="151" t="s">
        <v>523</v>
      </c>
      <c r="C36" s="152" t="s">
        <v>433</v>
      </c>
      <c r="D36" s="151" t="s">
        <v>304</v>
      </c>
      <c r="E36" s="153">
        <v>1</v>
      </c>
      <c r="F36" s="154"/>
      <c r="G36" s="25">
        <f t="shared" si="3"/>
        <v>0</v>
      </c>
    </row>
    <row r="37" spans="1:7" s="26" customFormat="1" ht="10.199999999999999">
      <c r="A37" s="19">
        <f t="shared" si="0"/>
        <v>27</v>
      </c>
      <c r="B37" s="151" t="s">
        <v>524</v>
      </c>
      <c r="C37" s="152" t="s">
        <v>436</v>
      </c>
      <c r="D37" s="151" t="s">
        <v>357</v>
      </c>
      <c r="E37" s="153">
        <v>1</v>
      </c>
      <c r="F37" s="154"/>
      <c r="G37" s="25">
        <f t="shared" si="3"/>
        <v>0</v>
      </c>
    </row>
    <row r="38" spans="1:7" s="26" customFormat="1" ht="10.199999999999999">
      <c r="A38" s="19">
        <f t="shared" si="0"/>
        <v>28</v>
      </c>
      <c r="B38" s="151" t="s">
        <v>525</v>
      </c>
      <c r="C38" s="152" t="s">
        <v>434</v>
      </c>
      <c r="D38" s="151" t="s">
        <v>357</v>
      </c>
      <c r="E38" s="153">
        <v>1</v>
      </c>
      <c r="F38" s="158"/>
      <c r="G38" s="25">
        <f t="shared" si="3"/>
        <v>0</v>
      </c>
    </row>
    <row r="39" spans="1:7" s="26" customFormat="1" ht="10.199999999999999">
      <c r="A39" s="19">
        <f t="shared" si="0"/>
        <v>29</v>
      </c>
      <c r="B39" s="151" t="s">
        <v>510</v>
      </c>
      <c r="C39" s="152" t="s">
        <v>536</v>
      </c>
      <c r="D39" s="151" t="s">
        <v>418</v>
      </c>
      <c r="E39" s="153">
        <f>SUM(G24:G38)/100</f>
        <v>0</v>
      </c>
      <c r="F39" s="154"/>
      <c r="G39" s="25">
        <f t="shared" si="3"/>
        <v>0</v>
      </c>
    </row>
    <row r="40" spans="1:7" s="18" customFormat="1" ht="21" customHeight="1" collapsed="1">
      <c r="A40" s="13"/>
      <c r="B40" s="146" t="s">
        <v>437</v>
      </c>
      <c r="C40" s="147" t="s">
        <v>438</v>
      </c>
      <c r="D40" s="15"/>
      <c r="E40" s="16"/>
      <c r="F40" s="27"/>
      <c r="G40" s="17">
        <f>SUBTOTAL(9,G41:G50)</f>
        <v>0</v>
      </c>
    </row>
    <row r="41" spans="1:7" s="26" customFormat="1" ht="20.399999999999999">
      <c r="A41" s="19">
        <f>MAX(A37:A40)+1</f>
        <v>30</v>
      </c>
      <c r="B41" s="20" t="s">
        <v>526</v>
      </c>
      <c r="C41" s="152" t="s">
        <v>446</v>
      </c>
      <c r="D41" s="151" t="s">
        <v>304</v>
      </c>
      <c r="E41" s="153">
        <v>1</v>
      </c>
      <c r="F41" s="24"/>
      <c r="G41" s="25">
        <f t="shared" si="3"/>
        <v>0</v>
      </c>
    </row>
    <row r="42" spans="1:7" s="26" customFormat="1" ht="30.6">
      <c r="A42" s="19">
        <f>MAX(A38:A41)+1</f>
        <v>31</v>
      </c>
      <c r="B42" s="20" t="s">
        <v>527</v>
      </c>
      <c r="C42" s="21" t="s">
        <v>447</v>
      </c>
      <c r="D42" s="22" t="s">
        <v>304</v>
      </c>
      <c r="E42" s="23">
        <v>1</v>
      </c>
      <c r="F42" s="24"/>
      <c r="G42" s="25">
        <f t="shared" ref="G42:G43" si="4">E42*F42</f>
        <v>0</v>
      </c>
    </row>
    <row r="43" spans="1:7" s="26" customFormat="1" ht="10.199999999999999">
      <c r="A43" s="19">
        <f t="shared" si="0"/>
        <v>32</v>
      </c>
      <c r="B43" s="20" t="s">
        <v>528</v>
      </c>
      <c r="C43" s="21" t="s">
        <v>439</v>
      </c>
      <c r="D43" s="22" t="s">
        <v>304</v>
      </c>
      <c r="E43" s="23">
        <v>1</v>
      </c>
      <c r="F43" s="24"/>
      <c r="G43" s="25">
        <f t="shared" si="4"/>
        <v>0</v>
      </c>
    </row>
    <row r="44" spans="1:7" s="26" customFormat="1" ht="10.199999999999999">
      <c r="A44" s="19">
        <f t="shared" si="0"/>
        <v>33</v>
      </c>
      <c r="B44" s="20" t="s">
        <v>529</v>
      </c>
      <c r="C44" s="21" t="s">
        <v>440</v>
      </c>
      <c r="D44" s="22" t="s">
        <v>304</v>
      </c>
      <c r="E44" s="23">
        <v>1</v>
      </c>
      <c r="F44" s="24"/>
      <c r="G44" s="25">
        <f t="shared" ref="G44:G45" si="5">E44*F44</f>
        <v>0</v>
      </c>
    </row>
    <row r="45" spans="1:7" s="26" customFormat="1" ht="10.199999999999999">
      <c r="A45" s="19">
        <f t="shared" si="0"/>
        <v>34</v>
      </c>
      <c r="B45" s="20" t="s">
        <v>530</v>
      </c>
      <c r="C45" s="21" t="s">
        <v>441</v>
      </c>
      <c r="D45" s="22" t="s">
        <v>304</v>
      </c>
      <c r="E45" s="23">
        <v>1</v>
      </c>
      <c r="F45" s="24"/>
      <c r="G45" s="25">
        <f t="shared" si="5"/>
        <v>0</v>
      </c>
    </row>
    <row r="46" spans="1:7" s="26" customFormat="1" ht="10.199999999999999">
      <c r="A46" s="19">
        <f t="shared" si="0"/>
        <v>35</v>
      </c>
      <c r="B46" s="20" t="s">
        <v>531</v>
      </c>
      <c r="C46" s="21" t="s">
        <v>442</v>
      </c>
      <c r="D46" s="22" t="s">
        <v>304</v>
      </c>
      <c r="E46" s="23">
        <v>1</v>
      </c>
      <c r="F46" s="24"/>
      <c r="G46" s="25">
        <f t="shared" ref="G46" si="6">E46*F46</f>
        <v>0</v>
      </c>
    </row>
    <row r="47" spans="1:7" s="26" customFormat="1" ht="10.199999999999999">
      <c r="A47" s="19">
        <f t="shared" si="0"/>
        <v>36</v>
      </c>
      <c r="B47" s="20" t="s">
        <v>532</v>
      </c>
      <c r="C47" s="21" t="s">
        <v>443</v>
      </c>
      <c r="D47" s="22" t="s">
        <v>304</v>
      </c>
      <c r="E47" s="23">
        <v>1</v>
      </c>
      <c r="F47" s="24"/>
      <c r="G47" s="25">
        <f t="shared" ref="G47:G48" si="7">E47*F47</f>
        <v>0</v>
      </c>
    </row>
    <row r="48" spans="1:7" s="26" customFormat="1" ht="10.199999999999999">
      <c r="A48" s="19">
        <f t="shared" si="0"/>
        <v>37</v>
      </c>
      <c r="B48" s="20" t="s">
        <v>533</v>
      </c>
      <c r="C48" s="21" t="s">
        <v>444</v>
      </c>
      <c r="D48" s="22" t="s">
        <v>304</v>
      </c>
      <c r="E48" s="23">
        <v>1</v>
      </c>
      <c r="F48" s="24"/>
      <c r="G48" s="25">
        <f t="shared" si="7"/>
        <v>0</v>
      </c>
    </row>
    <row r="49" spans="1:8" s="26" customFormat="1" ht="10.199999999999999">
      <c r="A49" s="19">
        <f t="shared" si="0"/>
        <v>38</v>
      </c>
      <c r="B49" s="20" t="s">
        <v>534</v>
      </c>
      <c r="C49" s="21" t="s">
        <v>448</v>
      </c>
      <c r="D49" s="22" t="s">
        <v>304</v>
      </c>
      <c r="E49" s="23">
        <v>1</v>
      </c>
      <c r="F49" s="24"/>
      <c r="G49" s="25">
        <f t="shared" ref="G49" si="8">E49*F49</f>
        <v>0</v>
      </c>
    </row>
    <row r="50" spans="1:8" s="26" customFormat="1" ht="10.199999999999999">
      <c r="A50" s="19">
        <f t="shared" si="0"/>
        <v>39</v>
      </c>
      <c r="B50" s="20" t="s">
        <v>535</v>
      </c>
      <c r="C50" s="21" t="s">
        <v>445</v>
      </c>
      <c r="D50" s="151" t="s">
        <v>418</v>
      </c>
      <c r="E50" s="153">
        <f>SUM(G41:G49)/100</f>
        <v>0</v>
      </c>
      <c r="F50" s="24"/>
      <c r="G50" s="25">
        <f t="shared" ref="G50" si="9">E50*F50</f>
        <v>0</v>
      </c>
    </row>
    <row r="52" spans="1:8" s="26" customFormat="1" ht="21" customHeight="1">
      <c r="A52" s="30"/>
      <c r="B52" s="31"/>
      <c r="C52" s="31" t="s">
        <v>44</v>
      </c>
      <c r="D52" s="32"/>
      <c r="E52" s="30"/>
      <c r="F52" s="30"/>
      <c r="G52" s="33">
        <f>SUBTOTAL(9,G8:G51)</f>
        <v>0</v>
      </c>
    </row>
    <row r="53" spans="1:8" s="26" customFormat="1" ht="21" customHeight="1">
      <c r="A53" s="30"/>
      <c r="B53" s="31"/>
      <c r="C53" s="31"/>
      <c r="D53" s="32"/>
      <c r="E53" s="30"/>
      <c r="F53" s="30"/>
      <c r="G53" s="33"/>
      <c r="H53" s="33"/>
    </row>
    <row r="54" spans="1:8" s="123" customFormat="1">
      <c r="A54" s="117"/>
      <c r="B54" s="118"/>
      <c r="C54" s="119" t="s">
        <v>123</v>
      </c>
      <c r="D54" s="120"/>
      <c r="E54" s="121"/>
      <c r="F54" s="122"/>
      <c r="G54" s="122"/>
    </row>
    <row r="55" spans="1:8" s="123" customFormat="1">
      <c r="A55" s="117"/>
      <c r="B55" s="118"/>
      <c r="C55" s="119" t="s">
        <v>124</v>
      </c>
      <c r="D55" s="120"/>
      <c r="E55" s="121"/>
      <c r="F55" s="122"/>
      <c r="G55" s="122"/>
    </row>
    <row r="56" spans="1:8" s="130" customFormat="1">
      <c r="A56" s="124"/>
      <c r="B56" s="125"/>
      <c r="C56" s="126" t="s">
        <v>125</v>
      </c>
      <c r="D56" s="127"/>
      <c r="E56" s="128"/>
      <c r="F56" s="129"/>
      <c r="G56" s="129"/>
    </row>
    <row r="57" spans="1:8" s="130" customFormat="1">
      <c r="A57" s="124"/>
      <c r="B57" s="125"/>
      <c r="C57" s="126" t="s">
        <v>126</v>
      </c>
      <c r="D57" s="127"/>
      <c r="E57" s="128"/>
      <c r="F57" s="129"/>
      <c r="G57" s="129"/>
    </row>
    <row r="58" spans="1:8" s="131" customFormat="1" thickBot="1">
      <c r="G58" s="132"/>
      <c r="H58" s="133"/>
    </row>
    <row r="59" spans="1:8" s="135" customFormat="1" ht="29.25" customHeight="1" thickBot="1">
      <c r="A59" s="168" t="s">
        <v>127</v>
      </c>
      <c r="B59" s="169"/>
      <c r="C59" s="169"/>
      <c r="D59" s="169"/>
      <c r="E59" s="169"/>
      <c r="F59" s="169"/>
      <c r="G59" s="170"/>
      <c r="H59" s="134"/>
    </row>
    <row r="60" spans="1:8" s="130" customFormat="1">
      <c r="A60" s="124"/>
      <c r="B60" s="125"/>
      <c r="C60" s="125"/>
      <c r="D60" s="127"/>
      <c r="E60" s="136"/>
      <c r="F60" s="137"/>
      <c r="G60" s="137"/>
      <c r="H60" s="136"/>
    </row>
    <row r="61" spans="1:8" s="130" customFormat="1">
      <c r="A61" s="124"/>
      <c r="B61" s="125"/>
      <c r="C61" s="125"/>
      <c r="D61" s="127"/>
      <c r="E61" s="136"/>
      <c r="F61" s="137"/>
      <c r="G61" s="137"/>
      <c r="H61" s="136"/>
    </row>
  </sheetData>
  <autoFilter ref="A7:G50"/>
  <mergeCells count="1">
    <mergeCell ref="A59:G59"/>
  </mergeCells>
  <printOptions horizontalCentered="1"/>
  <pageMargins left="0.59055118110236227" right="0.59055118110236227" top="0.55118110236220474" bottom="0.59055118110236227" header="0.51181102362204722" footer="0.31496062992125984"/>
  <pageSetup paperSize="9" scale="87" fitToHeight="160" orientation="portrait" r:id="rId1"/>
  <headerFooter alignWithMargins="0">
    <oddFooter>&amp;C&amp;8Strana &amp;P z &amp;N&amp;R&amp;A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showGridLines="0" view="pageBreakPreview" zoomScaleNormal="120" zoomScaleSheetLayoutView="100" workbookViewId="0">
      <pane ySplit="8" topLeftCell="A9" activePane="bottomLeft" state="frozen"/>
      <selection activeCell="F10" sqref="F10:F70"/>
      <selection pane="bottomLeft" activeCell="F27" sqref="F10:F27"/>
    </sheetView>
  </sheetViews>
  <sheetFormatPr defaultColWidth="9.109375" defaultRowHeight="13.2"/>
  <cols>
    <col min="1" max="1" width="6.33203125" style="28" customWidth="1"/>
    <col min="2" max="2" width="9.44140625" style="28" bestFit="1" customWidth="1"/>
    <col min="3" max="3" width="55.44140625" style="28" customWidth="1"/>
    <col min="4" max="4" width="4.88671875" style="28" bestFit="1" customWidth="1"/>
    <col min="5" max="5" width="8.5546875" style="28" customWidth="1"/>
    <col min="6" max="6" width="9.6640625" style="29" customWidth="1"/>
    <col min="7" max="7" width="10.88671875" style="29" customWidth="1"/>
    <col min="8" max="16384" width="9.109375" style="28"/>
  </cols>
  <sheetData>
    <row r="1" spans="1:7" s="4" customFormat="1" ht="21" customHeight="1">
      <c r="A1" s="1" t="s">
        <v>537</v>
      </c>
      <c r="B1" s="2"/>
      <c r="C1" s="2"/>
      <c r="D1" s="3"/>
      <c r="E1" s="2"/>
      <c r="F1" s="2"/>
      <c r="G1" s="2"/>
    </row>
    <row r="2" spans="1:7" s="4" customFormat="1" ht="14.25" customHeight="1">
      <c r="A2" s="5" t="s">
        <v>0</v>
      </c>
      <c r="B2" s="6" t="s">
        <v>181</v>
      </c>
      <c r="C2" s="7"/>
      <c r="D2" s="8"/>
      <c r="E2" s="7" t="s">
        <v>1</v>
      </c>
      <c r="F2" s="2" t="s">
        <v>128</v>
      </c>
      <c r="G2" s="2"/>
    </row>
    <row r="3" spans="1:7" s="4" customFormat="1" ht="13.5" customHeight="1">
      <c r="A3" s="9" t="s">
        <v>2</v>
      </c>
      <c r="B3" s="10" t="s">
        <v>106</v>
      </c>
      <c r="C3" s="7"/>
      <c r="D3" s="8"/>
      <c r="E3" s="7" t="s">
        <v>3</v>
      </c>
      <c r="F3" s="2"/>
      <c r="G3" s="2"/>
    </row>
    <row r="4" spans="1:7" s="4" customFormat="1" ht="14.25" customHeight="1">
      <c r="A4" s="9"/>
      <c r="B4" s="10"/>
      <c r="C4" s="7"/>
      <c r="D4" s="8"/>
      <c r="E4" s="7" t="s">
        <v>4</v>
      </c>
      <c r="F4" s="11">
        <v>42772</v>
      </c>
      <c r="G4" s="2"/>
    </row>
    <row r="5" spans="1:7" s="4" customFormat="1" ht="7.5" customHeight="1" thickBot="1">
      <c r="A5" s="2"/>
      <c r="B5" s="2"/>
      <c r="C5" s="2"/>
      <c r="D5" s="3"/>
      <c r="E5" s="2"/>
      <c r="F5" s="2"/>
      <c r="G5" s="2"/>
    </row>
    <row r="6" spans="1:7" s="4" customFormat="1" ht="24.75" customHeight="1" thickBot="1">
      <c r="A6" s="12" t="s">
        <v>5</v>
      </c>
      <c r="B6" s="12" t="s">
        <v>6</v>
      </c>
      <c r="C6" s="12" t="s">
        <v>7</v>
      </c>
      <c r="D6" s="12" t="s">
        <v>8</v>
      </c>
      <c r="E6" s="12" t="s">
        <v>9</v>
      </c>
      <c r="F6" s="12" t="s">
        <v>10</v>
      </c>
      <c r="G6" s="12" t="s">
        <v>11</v>
      </c>
    </row>
    <row r="7" spans="1:7" s="4" customFormat="1" ht="12.75" customHeight="1" thickBot="1">
      <c r="A7" s="12" t="s">
        <v>12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</row>
    <row r="8" spans="1:7" s="4" customFormat="1" ht="5.25" customHeight="1">
      <c r="A8" s="2"/>
      <c r="B8" s="2"/>
      <c r="C8" s="2"/>
      <c r="D8" s="3"/>
      <c r="E8" s="2"/>
      <c r="F8" s="2"/>
      <c r="G8" s="2"/>
    </row>
    <row r="9" spans="1:7" s="18" customFormat="1" ht="21" customHeight="1" collapsed="1">
      <c r="A9" s="13"/>
      <c r="B9" s="14" t="s">
        <v>175</v>
      </c>
      <c r="C9" s="15" t="s">
        <v>170</v>
      </c>
      <c r="D9" s="15"/>
      <c r="E9" s="16"/>
      <c r="F9" s="27"/>
      <c r="G9" s="17">
        <f>SUBTOTAL(9,G10:G12)</f>
        <v>0</v>
      </c>
    </row>
    <row r="10" spans="1:7" s="26" customFormat="1" ht="20.399999999999999">
      <c r="A10" s="19">
        <v>1</v>
      </c>
      <c r="B10" s="20" t="s">
        <v>377</v>
      </c>
      <c r="C10" s="21" t="s">
        <v>378</v>
      </c>
      <c r="D10" s="22" t="s">
        <v>17</v>
      </c>
      <c r="E10" s="23">
        <v>12</v>
      </c>
      <c r="F10" s="24"/>
      <c r="G10" s="25">
        <f t="shared" ref="G10:G12" si="0">E10*F10</f>
        <v>0</v>
      </c>
    </row>
    <row r="11" spans="1:7" s="26" customFormat="1" ht="20.399999999999999">
      <c r="A11" s="19">
        <f>MAX(A7:A10)+1</f>
        <v>2</v>
      </c>
      <c r="B11" s="20" t="s">
        <v>379</v>
      </c>
      <c r="C11" s="21" t="s">
        <v>380</v>
      </c>
      <c r="D11" s="22" t="s">
        <v>17</v>
      </c>
      <c r="E11" s="23">
        <v>22</v>
      </c>
      <c r="F11" s="24"/>
      <c r="G11" s="25">
        <f t="shared" si="0"/>
        <v>0</v>
      </c>
    </row>
    <row r="12" spans="1:7" s="26" customFormat="1" ht="10.199999999999999">
      <c r="A12" s="19">
        <f t="shared" ref="A12" si="1">MAX(A8:A11)+1</f>
        <v>3</v>
      </c>
      <c r="B12" s="20" t="s">
        <v>381</v>
      </c>
      <c r="C12" s="21" t="s">
        <v>382</v>
      </c>
      <c r="D12" s="22" t="s">
        <v>17</v>
      </c>
      <c r="E12" s="23">
        <f>E10+E11</f>
        <v>34</v>
      </c>
      <c r="F12" s="24"/>
      <c r="G12" s="25">
        <f t="shared" si="0"/>
        <v>0</v>
      </c>
    </row>
    <row r="13" spans="1:7" s="18" customFormat="1" ht="21" customHeight="1" collapsed="1">
      <c r="A13" s="13"/>
      <c r="B13" s="14" t="s">
        <v>176</v>
      </c>
      <c r="C13" s="15" t="s">
        <v>171</v>
      </c>
      <c r="D13" s="15"/>
      <c r="E13" s="16"/>
      <c r="F13" s="27"/>
      <c r="G13" s="17">
        <f>SUBTOTAL(9,G14:G16)</f>
        <v>0</v>
      </c>
    </row>
    <row r="14" spans="1:7" s="26" customFormat="1" ht="20.399999999999999">
      <c r="A14" s="19">
        <f t="shared" ref="A14:A16" si="2">MAX(A10:A13)+1</f>
        <v>4</v>
      </c>
      <c r="B14" s="20" t="s">
        <v>383</v>
      </c>
      <c r="C14" s="21" t="s">
        <v>384</v>
      </c>
      <c r="D14" s="22" t="s">
        <v>13</v>
      </c>
      <c r="E14" s="23">
        <v>4</v>
      </c>
      <c r="F14" s="24"/>
      <c r="G14" s="25">
        <f t="shared" ref="G14:G16" si="3">E14*F14</f>
        <v>0</v>
      </c>
    </row>
    <row r="15" spans="1:7" s="26" customFormat="1" ht="20.399999999999999">
      <c r="A15" s="19">
        <f t="shared" si="2"/>
        <v>5</v>
      </c>
      <c r="B15" s="20" t="s">
        <v>385</v>
      </c>
      <c r="C15" s="21" t="s">
        <v>386</v>
      </c>
      <c r="D15" s="22" t="s">
        <v>13</v>
      </c>
      <c r="E15" s="23">
        <v>4</v>
      </c>
      <c r="F15" s="24"/>
      <c r="G15" s="25">
        <f t="shared" si="3"/>
        <v>0</v>
      </c>
    </row>
    <row r="16" spans="1:7" s="26" customFormat="1" ht="10.199999999999999">
      <c r="A16" s="19">
        <f t="shared" si="2"/>
        <v>6</v>
      </c>
      <c r="B16" s="20" t="s">
        <v>387</v>
      </c>
      <c r="C16" s="21" t="s">
        <v>388</v>
      </c>
      <c r="D16" s="22" t="s">
        <v>13</v>
      </c>
      <c r="E16" s="23">
        <v>4</v>
      </c>
      <c r="F16" s="24"/>
      <c r="G16" s="25">
        <f t="shared" si="3"/>
        <v>0</v>
      </c>
    </row>
    <row r="17" spans="1:8" s="18" customFormat="1" ht="21" customHeight="1" collapsed="1">
      <c r="A17" s="13"/>
      <c r="B17" s="14" t="s">
        <v>177</v>
      </c>
      <c r="C17" s="15" t="s">
        <v>172</v>
      </c>
      <c r="D17" s="15"/>
      <c r="E17" s="16"/>
      <c r="F17" s="27"/>
      <c r="G17" s="17">
        <f>SUBTOTAL(9,G18:G21)</f>
        <v>0</v>
      </c>
    </row>
    <row r="18" spans="1:8" s="26" customFormat="1" ht="20.399999999999999">
      <c r="A18" s="19">
        <f t="shared" ref="A18:A21" si="4">MAX(A14:A17)+1</f>
        <v>7</v>
      </c>
      <c r="B18" s="20" t="s">
        <v>389</v>
      </c>
      <c r="C18" s="21" t="s">
        <v>394</v>
      </c>
      <c r="D18" s="22" t="s">
        <v>13</v>
      </c>
      <c r="E18" s="23">
        <v>1</v>
      </c>
      <c r="F18" s="24"/>
      <c r="G18" s="25">
        <f t="shared" ref="G18:G21" si="5">E18*F18</f>
        <v>0</v>
      </c>
    </row>
    <row r="19" spans="1:8" s="26" customFormat="1" ht="20.399999999999999">
      <c r="A19" s="19">
        <f t="shared" si="4"/>
        <v>8</v>
      </c>
      <c r="B19" s="20" t="s">
        <v>390</v>
      </c>
      <c r="C19" s="21" t="s">
        <v>395</v>
      </c>
      <c r="D19" s="22" t="s">
        <v>13</v>
      </c>
      <c r="E19" s="23">
        <v>2</v>
      </c>
      <c r="F19" s="24"/>
      <c r="G19" s="25">
        <f t="shared" si="5"/>
        <v>0</v>
      </c>
    </row>
    <row r="20" spans="1:8" s="26" customFormat="1" ht="20.399999999999999">
      <c r="A20" s="19">
        <f t="shared" si="4"/>
        <v>9</v>
      </c>
      <c r="B20" s="20" t="s">
        <v>390</v>
      </c>
      <c r="C20" s="21" t="s">
        <v>393</v>
      </c>
      <c r="D20" s="22" t="s">
        <v>13</v>
      </c>
      <c r="E20" s="23">
        <v>1</v>
      </c>
      <c r="F20" s="24"/>
      <c r="G20" s="25">
        <f t="shared" ref="G20" si="6">E20*F20</f>
        <v>0</v>
      </c>
    </row>
    <row r="21" spans="1:8" s="26" customFormat="1" ht="10.199999999999999">
      <c r="A21" s="19">
        <f t="shared" si="4"/>
        <v>10</v>
      </c>
      <c r="B21" s="20" t="s">
        <v>391</v>
      </c>
      <c r="C21" s="21" t="s">
        <v>392</v>
      </c>
      <c r="D21" s="22" t="s">
        <v>13</v>
      </c>
      <c r="E21" s="23">
        <v>4</v>
      </c>
      <c r="F21" s="24"/>
      <c r="G21" s="25">
        <f t="shared" si="5"/>
        <v>0</v>
      </c>
    </row>
    <row r="22" spans="1:8" s="18" customFormat="1" ht="21" customHeight="1" collapsed="1">
      <c r="A22" s="13"/>
      <c r="B22" s="14" t="s">
        <v>178</v>
      </c>
      <c r="C22" s="15" t="s">
        <v>173</v>
      </c>
      <c r="D22" s="15"/>
      <c r="E22" s="16"/>
      <c r="F22" s="27"/>
      <c r="G22" s="17">
        <f>SUBTOTAL(9,G23:G23)</f>
        <v>0</v>
      </c>
    </row>
    <row r="23" spans="1:8" s="26" customFormat="1" ht="10.199999999999999">
      <c r="A23" s="19">
        <f>MAX(A19:A22)+1</f>
        <v>11</v>
      </c>
      <c r="B23" s="20" t="s">
        <v>396</v>
      </c>
      <c r="C23" s="21" t="s">
        <v>397</v>
      </c>
      <c r="D23" s="22" t="s">
        <v>398</v>
      </c>
      <c r="E23" s="23">
        <v>24</v>
      </c>
      <c r="F23" s="24"/>
      <c r="G23" s="25">
        <f t="shared" ref="G23" si="7">E23*F23</f>
        <v>0</v>
      </c>
    </row>
    <row r="24" spans="1:8" s="18" customFormat="1" ht="21" customHeight="1" collapsed="1">
      <c r="A24" s="13"/>
      <c r="B24" s="14" t="s">
        <v>179</v>
      </c>
      <c r="C24" s="15" t="s">
        <v>174</v>
      </c>
      <c r="D24" s="15"/>
      <c r="E24" s="16"/>
      <c r="F24" s="27"/>
      <c r="G24" s="17">
        <f>SUBTOTAL(9,G25:G27)</f>
        <v>0</v>
      </c>
    </row>
    <row r="25" spans="1:8" s="26" customFormat="1" ht="10.199999999999999">
      <c r="A25" s="19">
        <f t="shared" ref="A25:A27" si="8">MAX(A21:A24)+1</f>
        <v>12</v>
      </c>
      <c r="B25" s="20" t="s">
        <v>399</v>
      </c>
      <c r="C25" s="21" t="s">
        <v>400</v>
      </c>
      <c r="D25" s="22" t="s">
        <v>357</v>
      </c>
      <c r="E25" s="23">
        <v>4</v>
      </c>
      <c r="F25" s="24"/>
      <c r="G25" s="25">
        <f t="shared" ref="G25:G27" si="9">E25*F25</f>
        <v>0</v>
      </c>
    </row>
    <row r="26" spans="1:8" s="26" customFormat="1" ht="10.199999999999999">
      <c r="A26" s="19">
        <f t="shared" si="8"/>
        <v>13</v>
      </c>
      <c r="B26" s="20" t="s">
        <v>401</v>
      </c>
      <c r="C26" s="21" t="s">
        <v>402</v>
      </c>
      <c r="D26" s="22" t="s">
        <v>357</v>
      </c>
      <c r="E26" s="23">
        <v>1</v>
      </c>
      <c r="F26" s="24"/>
      <c r="G26" s="25">
        <f t="shared" si="9"/>
        <v>0</v>
      </c>
    </row>
    <row r="27" spans="1:8" s="26" customFormat="1" ht="10.199999999999999">
      <c r="A27" s="19">
        <f t="shared" si="8"/>
        <v>14</v>
      </c>
      <c r="B27" s="20" t="s">
        <v>403</v>
      </c>
      <c r="C27" s="21" t="s">
        <v>404</v>
      </c>
      <c r="D27" s="22" t="s">
        <v>17</v>
      </c>
      <c r="E27" s="23">
        <v>2.2000000000000002</v>
      </c>
      <c r="F27" s="24"/>
      <c r="G27" s="25">
        <f t="shared" si="9"/>
        <v>0</v>
      </c>
    </row>
    <row r="29" spans="1:8" s="26" customFormat="1" ht="21" customHeight="1">
      <c r="A29" s="30"/>
      <c r="B29" s="31"/>
      <c r="C29" s="31" t="s">
        <v>44</v>
      </c>
      <c r="D29" s="32"/>
      <c r="E29" s="30"/>
      <c r="F29" s="30"/>
      <c r="G29" s="33">
        <f>SUBTOTAL(9,G8:G28)</f>
        <v>0</v>
      </c>
    </row>
    <row r="30" spans="1:8" s="26" customFormat="1" ht="21" customHeight="1">
      <c r="A30" s="30"/>
      <c r="B30" s="31"/>
      <c r="C30" s="31"/>
      <c r="D30" s="32"/>
      <c r="E30" s="30"/>
      <c r="F30" s="30"/>
      <c r="G30" s="33"/>
      <c r="H30" s="33"/>
    </row>
    <row r="31" spans="1:8" s="123" customFormat="1">
      <c r="A31" s="117"/>
      <c r="B31" s="118"/>
      <c r="C31" s="119" t="s">
        <v>123</v>
      </c>
      <c r="D31" s="120"/>
      <c r="E31" s="121"/>
      <c r="F31" s="122"/>
      <c r="G31" s="122"/>
    </row>
    <row r="32" spans="1:8" s="123" customFormat="1">
      <c r="A32" s="117"/>
      <c r="B32" s="118"/>
      <c r="C32" s="119" t="s">
        <v>124</v>
      </c>
      <c r="D32" s="120"/>
      <c r="E32" s="121"/>
      <c r="F32" s="122"/>
      <c r="G32" s="122"/>
    </row>
    <row r="33" spans="1:8" s="130" customFormat="1">
      <c r="A33" s="124"/>
      <c r="B33" s="125"/>
      <c r="C33" s="126" t="s">
        <v>125</v>
      </c>
      <c r="D33" s="127"/>
      <c r="E33" s="128"/>
      <c r="F33" s="129"/>
      <c r="G33" s="129"/>
    </row>
    <row r="34" spans="1:8" s="130" customFormat="1">
      <c r="A34" s="124"/>
      <c r="B34" s="125"/>
      <c r="C34" s="126" t="s">
        <v>126</v>
      </c>
      <c r="D34" s="127"/>
      <c r="E34" s="128"/>
      <c r="F34" s="129"/>
      <c r="G34" s="129"/>
    </row>
    <row r="35" spans="1:8" s="131" customFormat="1" thickBot="1">
      <c r="G35" s="132"/>
      <c r="H35" s="133"/>
    </row>
    <row r="36" spans="1:8" s="135" customFormat="1" ht="29.25" customHeight="1" thickBot="1">
      <c r="A36" s="168" t="s">
        <v>127</v>
      </c>
      <c r="B36" s="169"/>
      <c r="C36" s="169"/>
      <c r="D36" s="169"/>
      <c r="E36" s="169"/>
      <c r="F36" s="169"/>
      <c r="G36" s="170"/>
      <c r="H36" s="134"/>
    </row>
    <row r="37" spans="1:8" s="130" customFormat="1">
      <c r="A37" s="124"/>
      <c r="B37" s="125"/>
      <c r="C37" s="125"/>
      <c r="D37" s="127"/>
      <c r="E37" s="136"/>
      <c r="F37" s="137"/>
      <c r="G37" s="137"/>
      <c r="H37" s="136"/>
    </row>
    <row r="38" spans="1:8" s="130" customFormat="1">
      <c r="A38" s="124"/>
      <c r="B38" s="125"/>
      <c r="C38" s="125"/>
      <c r="D38" s="127"/>
      <c r="E38" s="136"/>
      <c r="F38" s="137"/>
      <c r="G38" s="137"/>
      <c r="H38" s="136"/>
    </row>
  </sheetData>
  <autoFilter ref="A7:G27"/>
  <mergeCells count="1">
    <mergeCell ref="A36:G36"/>
  </mergeCells>
  <printOptions horizontalCentered="1"/>
  <pageMargins left="0.59055118110236227" right="0.59055118110236227" top="0.55118110236220474" bottom="0.59055118110236227" header="0.51181102362204722" footer="0.31496062992125984"/>
  <pageSetup paperSize="9" scale="87" fitToHeight="160" orientation="portrait" r:id="rId1"/>
  <headerFooter alignWithMargins="0">
    <oddFooter>&amp;C&amp;8Strana &amp;P z &amp;N&amp;R&amp;A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6"/>
  <sheetViews>
    <sheetView showGridLines="0" view="pageBreakPreview" zoomScaleNormal="120" zoomScaleSheetLayoutView="100" workbookViewId="0">
      <pane ySplit="8" topLeftCell="A9" activePane="bottomLeft" state="frozen"/>
      <selection activeCell="F10" sqref="F10:F70"/>
      <selection pane="bottomLeft" activeCell="F71" sqref="F71"/>
    </sheetView>
  </sheetViews>
  <sheetFormatPr defaultColWidth="9.109375" defaultRowHeight="13.2"/>
  <cols>
    <col min="1" max="1" width="6.33203125" style="28" customWidth="1"/>
    <col min="2" max="2" width="9.44140625" style="28" bestFit="1" customWidth="1"/>
    <col min="3" max="3" width="55.44140625" style="28" customWidth="1"/>
    <col min="4" max="4" width="4.88671875" style="28" bestFit="1" customWidth="1"/>
    <col min="5" max="5" width="8.5546875" style="28" customWidth="1"/>
    <col min="6" max="6" width="9.6640625" style="29" customWidth="1"/>
    <col min="7" max="7" width="10.88671875" style="29" customWidth="1"/>
    <col min="8" max="16384" width="9.109375" style="28"/>
  </cols>
  <sheetData>
    <row r="1" spans="1:7" s="4" customFormat="1" ht="21" customHeight="1">
      <c r="A1" s="1" t="s">
        <v>537</v>
      </c>
      <c r="B1" s="2"/>
      <c r="C1" s="2"/>
      <c r="D1" s="3"/>
      <c r="E1" s="2"/>
      <c r="F1" s="2"/>
      <c r="G1" s="2"/>
    </row>
    <row r="2" spans="1:7" s="4" customFormat="1" ht="14.25" customHeight="1">
      <c r="A2" s="5" t="s">
        <v>0</v>
      </c>
      <c r="B2" s="6" t="s">
        <v>181</v>
      </c>
      <c r="C2" s="7"/>
      <c r="D2" s="8"/>
      <c r="E2" s="7" t="s">
        <v>1</v>
      </c>
      <c r="F2" s="2" t="s">
        <v>128</v>
      </c>
      <c r="G2" s="2"/>
    </row>
    <row r="3" spans="1:7" s="4" customFormat="1" ht="13.5" customHeight="1">
      <c r="A3" s="9" t="s">
        <v>2</v>
      </c>
      <c r="B3" s="10" t="s">
        <v>180</v>
      </c>
      <c r="C3" s="7"/>
      <c r="D3" s="8"/>
      <c r="E3" s="7" t="s">
        <v>3</v>
      </c>
      <c r="F3" s="2"/>
      <c r="G3" s="2"/>
    </row>
    <row r="4" spans="1:7" s="4" customFormat="1" ht="14.25" customHeight="1">
      <c r="A4" s="9"/>
      <c r="B4" s="10"/>
      <c r="C4" s="7"/>
      <c r="D4" s="8"/>
      <c r="E4" s="7" t="s">
        <v>4</v>
      </c>
      <c r="F4" s="11">
        <v>42772</v>
      </c>
      <c r="G4" s="2"/>
    </row>
    <row r="5" spans="1:7" s="4" customFormat="1" ht="7.5" customHeight="1" thickBot="1">
      <c r="A5" s="2"/>
      <c r="B5" s="2"/>
      <c r="C5" s="2"/>
      <c r="D5" s="3"/>
      <c r="E5" s="2"/>
      <c r="F5" s="2"/>
      <c r="G5" s="2"/>
    </row>
    <row r="6" spans="1:7" s="4" customFormat="1" ht="24.75" customHeight="1" thickBot="1">
      <c r="A6" s="12" t="s">
        <v>5</v>
      </c>
      <c r="B6" s="12" t="s">
        <v>6</v>
      </c>
      <c r="C6" s="12" t="s">
        <v>7</v>
      </c>
      <c r="D6" s="12" t="s">
        <v>8</v>
      </c>
      <c r="E6" s="12" t="s">
        <v>9</v>
      </c>
      <c r="F6" s="12" t="s">
        <v>10</v>
      </c>
      <c r="G6" s="12" t="s">
        <v>11</v>
      </c>
    </row>
    <row r="7" spans="1:7" s="4" customFormat="1" ht="12.75" customHeight="1" thickBot="1">
      <c r="A7" s="12" t="s">
        <v>12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</row>
    <row r="8" spans="1:7" s="4" customFormat="1" ht="5.25" customHeight="1">
      <c r="A8" s="2"/>
      <c r="B8" s="2"/>
      <c r="C8" s="2"/>
      <c r="D8" s="3"/>
      <c r="E8" s="2"/>
      <c r="F8" s="2"/>
      <c r="G8" s="2"/>
    </row>
    <row r="9" spans="1:7" s="18" customFormat="1" ht="21" customHeight="1" collapsed="1">
      <c r="A9" s="13"/>
      <c r="B9" s="14" t="s">
        <v>12</v>
      </c>
      <c r="C9" s="143" t="s">
        <v>314</v>
      </c>
      <c r="D9" s="15"/>
      <c r="E9" s="16"/>
      <c r="F9" s="27"/>
      <c r="G9" s="17">
        <f>SUBTOTAL(9,G10:G15)</f>
        <v>0</v>
      </c>
    </row>
    <row r="10" spans="1:7" s="26" customFormat="1" ht="20.399999999999999">
      <c r="A10" s="19">
        <v>1</v>
      </c>
      <c r="B10" s="20" t="s">
        <v>455</v>
      </c>
      <c r="C10" s="21" t="s">
        <v>308</v>
      </c>
      <c r="D10" s="22" t="s">
        <v>304</v>
      </c>
      <c r="E10" s="23">
        <v>3</v>
      </c>
      <c r="F10" s="24"/>
      <c r="G10" s="25">
        <f t="shared" ref="G10:G14" si="0">E10*F10</f>
        <v>0</v>
      </c>
    </row>
    <row r="11" spans="1:7" s="26" customFormat="1" ht="10.199999999999999">
      <c r="A11" s="19"/>
      <c r="B11" s="20" t="s">
        <v>456</v>
      </c>
      <c r="C11" s="142" t="s">
        <v>309</v>
      </c>
      <c r="D11" s="22"/>
      <c r="E11" s="23"/>
      <c r="F11" s="24"/>
      <c r="G11" s="25"/>
    </row>
    <row r="12" spans="1:7" s="26" customFormat="1" ht="20.399999999999999">
      <c r="A12" s="19">
        <f t="shared" ref="A12:A14" si="1">MAX(A8:A11)+1</f>
        <v>2</v>
      </c>
      <c r="B12" s="20" t="s">
        <v>457</v>
      </c>
      <c r="C12" s="21" t="s">
        <v>310</v>
      </c>
      <c r="D12" s="22" t="s">
        <v>304</v>
      </c>
      <c r="E12" s="23">
        <v>2</v>
      </c>
      <c r="F12" s="24"/>
      <c r="G12" s="25">
        <f t="shared" si="0"/>
        <v>0</v>
      </c>
    </row>
    <row r="13" spans="1:7" s="26" customFormat="1" ht="10.199999999999999">
      <c r="A13" s="19"/>
      <c r="B13" s="20" t="s">
        <v>458</v>
      </c>
      <c r="C13" s="142" t="s">
        <v>311</v>
      </c>
      <c r="D13" s="22"/>
      <c r="E13" s="23"/>
      <c r="F13" s="24"/>
      <c r="G13" s="25"/>
    </row>
    <row r="14" spans="1:7" s="26" customFormat="1" ht="20.399999999999999">
      <c r="A14" s="19">
        <f t="shared" si="1"/>
        <v>3</v>
      </c>
      <c r="B14" s="20" t="s">
        <v>459</v>
      </c>
      <c r="C14" s="21" t="s">
        <v>312</v>
      </c>
      <c r="D14" s="22" t="s">
        <v>304</v>
      </c>
      <c r="E14" s="23">
        <v>1</v>
      </c>
      <c r="F14" s="24"/>
      <c r="G14" s="25">
        <f t="shared" si="0"/>
        <v>0</v>
      </c>
    </row>
    <row r="15" spans="1:7" s="26" customFormat="1" ht="10.199999999999999">
      <c r="A15" s="19"/>
      <c r="B15" s="20" t="s">
        <v>460</v>
      </c>
      <c r="C15" s="142" t="s">
        <v>313</v>
      </c>
      <c r="D15" s="22"/>
      <c r="E15" s="23"/>
      <c r="F15" s="24"/>
      <c r="G15" s="25"/>
    </row>
    <row r="16" spans="1:7" s="18" customFormat="1" ht="20.399999999999999" customHeight="1" collapsed="1">
      <c r="A16" s="13"/>
      <c r="B16" s="14" t="s">
        <v>451</v>
      </c>
      <c r="C16" s="143" t="s">
        <v>315</v>
      </c>
      <c r="D16" s="15"/>
      <c r="E16" s="16"/>
      <c r="F16" s="27"/>
      <c r="G16" s="17">
        <f>SUBTOTAL(9,G17:G57)</f>
        <v>0</v>
      </c>
    </row>
    <row r="17" spans="1:7" s="26" customFormat="1" ht="10.199999999999999">
      <c r="A17" s="19">
        <f>MAX(A14:A16)+1</f>
        <v>4</v>
      </c>
      <c r="B17" s="20" t="s">
        <v>461</v>
      </c>
      <c r="C17" s="21" t="s">
        <v>316</v>
      </c>
      <c r="D17" s="22" t="s">
        <v>17</v>
      </c>
      <c r="E17" s="23">
        <v>28</v>
      </c>
      <c r="F17" s="24"/>
      <c r="G17" s="25">
        <f>E17*F17</f>
        <v>0</v>
      </c>
    </row>
    <row r="18" spans="1:7" s="26" customFormat="1" ht="10.199999999999999">
      <c r="A18" s="19">
        <f>MAX(A15:A17)+1</f>
        <v>5</v>
      </c>
      <c r="B18" s="20" t="s">
        <v>462</v>
      </c>
      <c r="C18" s="21" t="s">
        <v>317</v>
      </c>
      <c r="D18" s="22" t="s">
        <v>17</v>
      </c>
      <c r="E18" s="23">
        <v>114</v>
      </c>
      <c r="F18" s="24"/>
      <c r="G18" s="25">
        <f t="shared" ref="G18:G57" si="2">E18*F18</f>
        <v>0</v>
      </c>
    </row>
    <row r="19" spans="1:7" s="26" customFormat="1" ht="10.199999999999999">
      <c r="A19" s="19">
        <f>MAX(A16:A18)+1</f>
        <v>6</v>
      </c>
      <c r="B19" s="20" t="s">
        <v>463</v>
      </c>
      <c r="C19" s="21" t="s">
        <v>318</v>
      </c>
      <c r="D19" s="22" t="s">
        <v>17</v>
      </c>
      <c r="E19" s="23">
        <v>3</v>
      </c>
      <c r="F19" s="24"/>
      <c r="G19" s="25">
        <f t="shared" si="2"/>
        <v>0</v>
      </c>
    </row>
    <row r="20" spans="1:7" s="26" customFormat="1" ht="10.199999999999999">
      <c r="A20" s="19">
        <f>MAX(A17:A19)+1</f>
        <v>7</v>
      </c>
      <c r="B20" s="20" t="s">
        <v>464</v>
      </c>
      <c r="C20" s="21" t="s">
        <v>319</v>
      </c>
      <c r="D20" s="22" t="s">
        <v>17</v>
      </c>
      <c r="E20" s="23">
        <v>8</v>
      </c>
      <c r="F20" s="24"/>
      <c r="G20" s="25">
        <f t="shared" si="2"/>
        <v>0</v>
      </c>
    </row>
    <row r="21" spans="1:7" s="26" customFormat="1" ht="10.199999999999999">
      <c r="A21" s="19">
        <f>MAX(A16:A20)+1</f>
        <v>8</v>
      </c>
      <c r="B21" s="20" t="s">
        <v>465</v>
      </c>
      <c r="C21" s="21" t="s">
        <v>320</v>
      </c>
      <c r="D21" s="22" t="s">
        <v>17</v>
      </c>
      <c r="E21" s="23">
        <v>17</v>
      </c>
      <c r="F21" s="24"/>
      <c r="G21" s="25">
        <f t="shared" si="2"/>
        <v>0</v>
      </c>
    </row>
    <row r="22" spans="1:7" s="26" customFormat="1" ht="10.199999999999999">
      <c r="A22" s="19">
        <f>MAX(A16:A21)+1</f>
        <v>9</v>
      </c>
      <c r="B22" s="20" t="s">
        <v>466</v>
      </c>
      <c r="C22" s="21" t="s">
        <v>321</v>
      </c>
      <c r="D22" s="22" t="s">
        <v>17</v>
      </c>
      <c r="E22" s="23">
        <v>16</v>
      </c>
      <c r="F22" s="24"/>
      <c r="G22" s="25">
        <f t="shared" si="2"/>
        <v>0</v>
      </c>
    </row>
    <row r="23" spans="1:7" s="26" customFormat="1" ht="10.199999999999999">
      <c r="A23" s="19">
        <f>MAX(A16:A22)+1</f>
        <v>10</v>
      </c>
      <c r="B23" s="20" t="s">
        <v>467</v>
      </c>
      <c r="C23" s="21" t="s">
        <v>322</v>
      </c>
      <c r="D23" s="22" t="s">
        <v>304</v>
      </c>
      <c r="E23" s="23">
        <v>1</v>
      </c>
      <c r="F23" s="24"/>
      <c r="G23" s="25">
        <f t="shared" si="2"/>
        <v>0</v>
      </c>
    </row>
    <row r="24" spans="1:7" s="26" customFormat="1" ht="10.199999999999999">
      <c r="A24" s="19"/>
      <c r="B24" s="20"/>
      <c r="C24" s="142" t="s">
        <v>323</v>
      </c>
      <c r="D24" s="22"/>
      <c r="E24" s="23"/>
      <c r="F24" s="24"/>
      <c r="G24" s="25"/>
    </row>
    <row r="25" spans="1:7" s="26" customFormat="1" ht="10.199999999999999">
      <c r="A25" s="19">
        <f t="shared" ref="A25:A33" si="3">MAX(A21:A24)+1</f>
        <v>11</v>
      </c>
      <c r="B25" s="20" t="s">
        <v>468</v>
      </c>
      <c r="C25" s="21" t="s">
        <v>324</v>
      </c>
      <c r="D25" s="22" t="s">
        <v>304</v>
      </c>
      <c r="E25" s="23">
        <v>1</v>
      </c>
      <c r="F25" s="24"/>
      <c r="G25" s="25">
        <f t="shared" si="2"/>
        <v>0</v>
      </c>
    </row>
    <row r="26" spans="1:7" s="26" customFormat="1" ht="10.199999999999999">
      <c r="A26" s="19"/>
      <c r="B26" s="20"/>
      <c r="C26" s="142" t="s">
        <v>325</v>
      </c>
      <c r="D26" s="22"/>
      <c r="E26" s="23"/>
      <c r="F26" s="24"/>
      <c r="G26" s="25"/>
    </row>
    <row r="27" spans="1:7" s="26" customFormat="1" ht="10.199999999999999">
      <c r="A27" s="19">
        <f t="shared" si="3"/>
        <v>12</v>
      </c>
      <c r="B27" s="20" t="s">
        <v>469</v>
      </c>
      <c r="C27" s="21" t="s">
        <v>326</v>
      </c>
      <c r="D27" s="22" t="s">
        <v>304</v>
      </c>
      <c r="E27" s="23">
        <v>1</v>
      </c>
      <c r="F27" s="24"/>
      <c r="G27" s="25">
        <f t="shared" si="2"/>
        <v>0</v>
      </c>
    </row>
    <row r="28" spans="1:7" s="26" customFormat="1" ht="10.199999999999999">
      <c r="A28" s="19"/>
      <c r="B28" s="20"/>
      <c r="C28" s="142" t="s">
        <v>327</v>
      </c>
      <c r="D28" s="22"/>
      <c r="E28" s="23"/>
      <c r="F28" s="24"/>
      <c r="G28" s="25"/>
    </row>
    <row r="29" spans="1:7" s="26" customFormat="1" ht="10.199999999999999">
      <c r="A29" s="19">
        <f t="shared" si="3"/>
        <v>13</v>
      </c>
      <c r="B29" s="20" t="s">
        <v>470</v>
      </c>
      <c r="C29" s="21" t="s">
        <v>328</v>
      </c>
      <c r="D29" s="22" t="s">
        <v>304</v>
      </c>
      <c r="E29" s="23">
        <v>1</v>
      </c>
      <c r="F29" s="24"/>
      <c r="G29" s="25">
        <f t="shared" si="2"/>
        <v>0</v>
      </c>
    </row>
    <row r="30" spans="1:7" s="26" customFormat="1" ht="10.199999999999999">
      <c r="A30" s="19"/>
      <c r="B30" s="20"/>
      <c r="C30" s="142" t="s">
        <v>329</v>
      </c>
      <c r="D30" s="22"/>
      <c r="E30" s="23"/>
      <c r="F30" s="24"/>
      <c r="G30" s="25"/>
    </row>
    <row r="31" spans="1:7" s="26" customFormat="1" ht="10.199999999999999">
      <c r="A31" s="19">
        <f t="shared" si="3"/>
        <v>14</v>
      </c>
      <c r="B31" s="20" t="s">
        <v>471</v>
      </c>
      <c r="C31" s="21" t="s">
        <v>330</v>
      </c>
      <c r="D31" s="22" t="s">
        <v>304</v>
      </c>
      <c r="E31" s="23">
        <v>1</v>
      </c>
      <c r="F31" s="24"/>
      <c r="G31" s="25">
        <f t="shared" si="2"/>
        <v>0</v>
      </c>
    </row>
    <row r="32" spans="1:7" s="26" customFormat="1" ht="10.199999999999999">
      <c r="A32" s="19"/>
      <c r="B32" s="20"/>
      <c r="C32" s="142" t="s">
        <v>331</v>
      </c>
      <c r="D32" s="22"/>
      <c r="E32" s="23"/>
      <c r="F32" s="24"/>
      <c r="G32" s="25"/>
    </row>
    <row r="33" spans="1:7" s="26" customFormat="1" ht="10.199999999999999">
      <c r="A33" s="19">
        <f t="shared" si="3"/>
        <v>15</v>
      </c>
      <c r="B33" s="20" t="s">
        <v>472</v>
      </c>
      <c r="C33" s="21" t="s">
        <v>332</v>
      </c>
      <c r="D33" s="22" t="s">
        <v>304</v>
      </c>
      <c r="E33" s="23">
        <v>1</v>
      </c>
      <c r="F33" s="24"/>
      <c r="G33" s="25">
        <f t="shared" si="2"/>
        <v>0</v>
      </c>
    </row>
    <row r="34" spans="1:7" s="26" customFormat="1" ht="10.199999999999999">
      <c r="A34" s="19"/>
      <c r="B34" s="20"/>
      <c r="C34" s="142" t="s">
        <v>333</v>
      </c>
      <c r="D34" s="22"/>
      <c r="E34" s="23"/>
      <c r="F34" s="24"/>
      <c r="G34" s="25"/>
    </row>
    <row r="35" spans="1:7" s="26" customFormat="1" ht="10.199999999999999">
      <c r="A35" s="19">
        <f t="shared" ref="A35:A51" si="4">MAX(A31:A34)+1</f>
        <v>16</v>
      </c>
      <c r="B35" s="20" t="s">
        <v>473</v>
      </c>
      <c r="C35" s="21" t="s">
        <v>334</v>
      </c>
      <c r="D35" s="22" t="s">
        <v>304</v>
      </c>
      <c r="E35" s="23">
        <v>1</v>
      </c>
      <c r="F35" s="24"/>
      <c r="G35" s="25">
        <f t="shared" si="2"/>
        <v>0</v>
      </c>
    </row>
    <row r="36" spans="1:7" s="26" customFormat="1" ht="10.199999999999999">
      <c r="A36" s="19"/>
      <c r="B36" s="20"/>
      <c r="C36" s="142" t="s">
        <v>335</v>
      </c>
      <c r="D36" s="22"/>
      <c r="E36" s="23"/>
      <c r="F36" s="24"/>
      <c r="G36" s="25"/>
    </row>
    <row r="37" spans="1:7" s="26" customFormat="1" ht="20.399999999999999">
      <c r="A37" s="19">
        <f t="shared" si="4"/>
        <v>17</v>
      </c>
      <c r="B37" s="20" t="s">
        <v>474</v>
      </c>
      <c r="C37" s="21" t="s">
        <v>336</v>
      </c>
      <c r="D37" s="22" t="s">
        <v>304</v>
      </c>
      <c r="E37" s="23">
        <v>1</v>
      </c>
      <c r="F37" s="24"/>
      <c r="G37" s="25">
        <f t="shared" si="2"/>
        <v>0</v>
      </c>
    </row>
    <row r="38" spans="1:7" s="26" customFormat="1" ht="10.199999999999999">
      <c r="A38" s="19"/>
      <c r="B38" s="20"/>
      <c r="C38" s="142" t="s">
        <v>337</v>
      </c>
      <c r="D38" s="22"/>
      <c r="E38" s="23"/>
      <c r="F38" s="24"/>
      <c r="G38" s="25"/>
    </row>
    <row r="39" spans="1:7" s="26" customFormat="1" ht="20.399999999999999">
      <c r="A39" s="19">
        <f t="shared" si="4"/>
        <v>18</v>
      </c>
      <c r="B39" s="20" t="s">
        <v>475</v>
      </c>
      <c r="C39" s="21" t="s">
        <v>338</v>
      </c>
      <c r="D39" s="22" t="s">
        <v>304</v>
      </c>
      <c r="E39" s="23">
        <v>2</v>
      </c>
      <c r="F39" s="24"/>
      <c r="G39" s="25">
        <f t="shared" si="2"/>
        <v>0</v>
      </c>
    </row>
    <row r="40" spans="1:7" s="26" customFormat="1" ht="10.199999999999999">
      <c r="A40" s="19"/>
      <c r="B40" s="20"/>
      <c r="C40" s="142" t="s">
        <v>339</v>
      </c>
      <c r="D40" s="22"/>
      <c r="E40" s="23"/>
      <c r="F40" s="24"/>
      <c r="G40" s="25"/>
    </row>
    <row r="41" spans="1:7" s="26" customFormat="1" ht="20.399999999999999">
      <c r="A41" s="19">
        <f t="shared" si="4"/>
        <v>19</v>
      </c>
      <c r="B41" s="20" t="s">
        <v>476</v>
      </c>
      <c r="C41" s="21" t="s">
        <v>340</v>
      </c>
      <c r="D41" s="22" t="s">
        <v>304</v>
      </c>
      <c r="E41" s="23">
        <v>2</v>
      </c>
      <c r="F41" s="24"/>
      <c r="G41" s="25">
        <f t="shared" si="2"/>
        <v>0</v>
      </c>
    </row>
    <row r="42" spans="1:7" s="26" customFormat="1" ht="10.199999999999999">
      <c r="A42" s="19"/>
      <c r="B42" s="20"/>
      <c r="C42" s="142" t="s">
        <v>341</v>
      </c>
      <c r="D42" s="22"/>
      <c r="E42" s="23"/>
      <c r="F42" s="24"/>
      <c r="G42" s="25"/>
    </row>
    <row r="43" spans="1:7" s="26" customFormat="1" ht="20.399999999999999">
      <c r="A43" s="19">
        <f t="shared" si="4"/>
        <v>20</v>
      </c>
      <c r="B43" s="20" t="s">
        <v>477</v>
      </c>
      <c r="C43" s="21" t="s">
        <v>342</v>
      </c>
      <c r="D43" s="22" t="s">
        <v>304</v>
      </c>
      <c r="E43" s="23">
        <v>2</v>
      </c>
      <c r="F43" s="24"/>
      <c r="G43" s="25">
        <f t="shared" si="2"/>
        <v>0</v>
      </c>
    </row>
    <row r="44" spans="1:7" s="26" customFormat="1" ht="10.199999999999999">
      <c r="A44" s="19"/>
      <c r="B44" s="20"/>
      <c r="C44" s="142" t="s">
        <v>343</v>
      </c>
      <c r="D44" s="22"/>
      <c r="E44" s="23"/>
      <c r="F44" s="24"/>
      <c r="G44" s="25"/>
    </row>
    <row r="45" spans="1:7" s="26" customFormat="1" ht="10.199999999999999">
      <c r="A45" s="19">
        <f t="shared" si="4"/>
        <v>21</v>
      </c>
      <c r="B45" s="20" t="s">
        <v>478</v>
      </c>
      <c r="C45" s="21" t="s">
        <v>344</v>
      </c>
      <c r="D45" s="22" t="s">
        <v>17</v>
      </c>
      <c r="E45" s="23">
        <v>25</v>
      </c>
      <c r="F45" s="24"/>
      <c r="G45" s="25">
        <f t="shared" si="2"/>
        <v>0</v>
      </c>
    </row>
    <row r="46" spans="1:7" s="26" customFormat="1" ht="10.199999999999999">
      <c r="A46" s="19"/>
      <c r="B46" s="20"/>
      <c r="C46" s="142" t="s">
        <v>345</v>
      </c>
      <c r="D46" s="22"/>
      <c r="E46" s="23"/>
      <c r="F46" s="24"/>
      <c r="G46" s="25"/>
    </row>
    <row r="47" spans="1:7" s="26" customFormat="1" ht="10.199999999999999">
      <c r="A47" s="19">
        <f t="shared" si="4"/>
        <v>22</v>
      </c>
      <c r="B47" s="20" t="s">
        <v>479</v>
      </c>
      <c r="C47" s="21" t="s">
        <v>346</v>
      </c>
      <c r="D47" s="22" t="s">
        <v>17</v>
      </c>
      <c r="E47" s="23">
        <v>8</v>
      </c>
      <c r="F47" s="24"/>
      <c r="G47" s="25">
        <f t="shared" si="2"/>
        <v>0</v>
      </c>
    </row>
    <row r="48" spans="1:7" s="26" customFormat="1" ht="10.199999999999999">
      <c r="A48" s="19"/>
      <c r="B48" s="20"/>
      <c r="C48" s="142" t="s">
        <v>347</v>
      </c>
      <c r="D48" s="22"/>
      <c r="E48" s="23"/>
      <c r="F48" s="24"/>
      <c r="G48" s="25"/>
    </row>
    <row r="49" spans="1:7" s="26" customFormat="1" ht="10.199999999999999">
      <c r="A49" s="19">
        <f t="shared" si="4"/>
        <v>23</v>
      </c>
      <c r="B49" s="20" t="s">
        <v>480</v>
      </c>
      <c r="C49" s="21" t="s">
        <v>348</v>
      </c>
      <c r="D49" s="22" t="s">
        <v>17</v>
      </c>
      <c r="E49" s="23">
        <v>1</v>
      </c>
      <c r="F49" s="24"/>
      <c r="G49" s="25">
        <f t="shared" si="2"/>
        <v>0</v>
      </c>
    </row>
    <row r="50" spans="1:7" s="26" customFormat="1" ht="10.199999999999999">
      <c r="A50" s="19"/>
      <c r="B50" s="20"/>
      <c r="C50" s="142" t="s">
        <v>349</v>
      </c>
      <c r="D50" s="22"/>
      <c r="E50" s="23"/>
      <c r="F50" s="24"/>
      <c r="G50" s="25"/>
    </row>
    <row r="51" spans="1:7" s="26" customFormat="1" ht="10.199999999999999">
      <c r="A51" s="19">
        <f t="shared" si="4"/>
        <v>24</v>
      </c>
      <c r="B51" s="20" t="s">
        <v>481</v>
      </c>
      <c r="C51" s="21" t="s">
        <v>350</v>
      </c>
      <c r="D51" s="22" t="s">
        <v>17</v>
      </c>
      <c r="E51" s="23">
        <v>12</v>
      </c>
      <c r="F51" s="24"/>
      <c r="G51" s="25">
        <f t="shared" si="2"/>
        <v>0</v>
      </c>
    </row>
    <row r="52" spans="1:7" s="26" customFormat="1" ht="10.199999999999999">
      <c r="A52" s="19"/>
      <c r="B52" s="20"/>
      <c r="C52" s="142" t="s">
        <v>351</v>
      </c>
      <c r="D52" s="22"/>
      <c r="E52" s="23"/>
      <c r="F52" s="24"/>
      <c r="G52" s="25"/>
    </row>
    <row r="53" spans="1:7" s="26" customFormat="1" ht="10.199999999999999">
      <c r="A53" s="19">
        <f t="shared" ref="A53:A59" si="5">MAX(A49:A52)+1</f>
        <v>25</v>
      </c>
      <c r="B53" s="20" t="s">
        <v>482</v>
      </c>
      <c r="C53" s="21" t="s">
        <v>352</v>
      </c>
      <c r="D53" s="22" t="s">
        <v>304</v>
      </c>
      <c r="E53" s="23">
        <v>6</v>
      </c>
      <c r="F53" s="24"/>
      <c r="G53" s="25">
        <f t="shared" si="2"/>
        <v>0</v>
      </c>
    </row>
    <row r="54" spans="1:7" s="26" customFormat="1" ht="10.199999999999999">
      <c r="A54" s="19"/>
      <c r="B54" s="20"/>
      <c r="C54" s="142" t="s">
        <v>353</v>
      </c>
      <c r="D54" s="22"/>
      <c r="E54" s="23"/>
      <c r="F54" s="24"/>
      <c r="G54" s="25"/>
    </row>
    <row r="55" spans="1:7" s="26" customFormat="1" ht="10.199999999999999">
      <c r="A55" s="19">
        <f t="shared" si="5"/>
        <v>26</v>
      </c>
      <c r="B55" s="20" t="s">
        <v>483</v>
      </c>
      <c r="C55" s="21" t="s">
        <v>354</v>
      </c>
      <c r="D55" s="22" t="s">
        <v>304</v>
      </c>
      <c r="E55" s="23">
        <v>21</v>
      </c>
      <c r="F55" s="24"/>
      <c r="G55" s="25">
        <f t="shared" si="2"/>
        <v>0</v>
      </c>
    </row>
    <row r="56" spans="1:7" s="26" customFormat="1" ht="10.199999999999999">
      <c r="A56" s="19"/>
      <c r="B56" s="20"/>
      <c r="C56" s="142" t="s">
        <v>355</v>
      </c>
      <c r="D56" s="22"/>
      <c r="E56" s="23"/>
      <c r="F56" s="24"/>
      <c r="G56" s="25"/>
    </row>
    <row r="57" spans="1:7" s="26" customFormat="1" ht="10.199999999999999">
      <c r="A57" s="19">
        <f t="shared" si="5"/>
        <v>27</v>
      </c>
      <c r="B57" s="20" t="s">
        <v>484</v>
      </c>
      <c r="C57" s="21" t="s">
        <v>356</v>
      </c>
      <c r="D57" s="22" t="s">
        <v>357</v>
      </c>
      <c r="E57" s="23">
        <v>1</v>
      </c>
      <c r="F57" s="24"/>
      <c r="G57" s="25">
        <f t="shared" si="2"/>
        <v>0</v>
      </c>
    </row>
    <row r="58" spans="1:7" s="18" customFormat="1" ht="21" customHeight="1" collapsed="1">
      <c r="A58" s="13"/>
      <c r="B58" s="14" t="s">
        <v>452</v>
      </c>
      <c r="C58" s="143" t="s">
        <v>358</v>
      </c>
      <c r="D58" s="15"/>
      <c r="E58" s="16"/>
      <c r="F58" s="27"/>
      <c r="G58" s="17">
        <f>SUBTOTAL(9,G59:G69)</f>
        <v>0</v>
      </c>
    </row>
    <row r="59" spans="1:7" s="26" customFormat="1" ht="10.199999999999999">
      <c r="A59" s="19">
        <f t="shared" si="5"/>
        <v>28</v>
      </c>
      <c r="B59" s="20" t="s">
        <v>485</v>
      </c>
      <c r="C59" s="21" t="s">
        <v>359</v>
      </c>
      <c r="D59" s="22" t="s">
        <v>360</v>
      </c>
      <c r="E59" s="23">
        <v>1</v>
      </c>
      <c r="F59" s="24"/>
      <c r="G59" s="25">
        <f t="shared" ref="G59:G69" si="6">E59*F59</f>
        <v>0</v>
      </c>
    </row>
    <row r="60" spans="1:7" s="26" customFormat="1" ht="9.6" customHeight="1">
      <c r="A60" s="19"/>
      <c r="B60" s="20"/>
      <c r="C60" s="142" t="s">
        <v>361</v>
      </c>
      <c r="D60" s="22"/>
      <c r="E60" s="23"/>
      <c r="F60" s="24"/>
      <c r="G60" s="25"/>
    </row>
    <row r="61" spans="1:7" s="26" customFormat="1" ht="10.199999999999999">
      <c r="A61" s="19">
        <f>MAX(A58:A60)+1</f>
        <v>29</v>
      </c>
      <c r="B61" s="20" t="s">
        <v>486</v>
      </c>
      <c r="C61" s="21" t="s">
        <v>362</v>
      </c>
      <c r="D61" s="22" t="s">
        <v>360</v>
      </c>
      <c r="E61" s="23">
        <v>1</v>
      </c>
      <c r="F61" s="24"/>
      <c r="G61" s="25">
        <f t="shared" si="6"/>
        <v>0</v>
      </c>
    </row>
    <row r="62" spans="1:7" s="26" customFormat="1" ht="22.2" customHeight="1">
      <c r="A62" s="19"/>
      <c r="B62" s="20"/>
      <c r="C62" s="142" t="s">
        <v>363</v>
      </c>
      <c r="D62" s="22"/>
      <c r="E62" s="23"/>
      <c r="F62" s="24"/>
      <c r="G62" s="25"/>
    </row>
    <row r="63" spans="1:7" s="26" customFormat="1" ht="10.199999999999999">
      <c r="A63" s="19">
        <f>MAX(A60:A62)+1</f>
        <v>30</v>
      </c>
      <c r="B63" s="20" t="s">
        <v>487</v>
      </c>
      <c r="C63" s="21" t="s">
        <v>364</v>
      </c>
      <c r="D63" s="22" t="s">
        <v>17</v>
      </c>
      <c r="E63" s="23">
        <v>98</v>
      </c>
      <c r="F63" s="24"/>
      <c r="G63" s="25">
        <f t="shared" si="6"/>
        <v>0</v>
      </c>
    </row>
    <row r="64" spans="1:7" s="26" customFormat="1" ht="10.199999999999999">
      <c r="A64" s="19">
        <f>MAX(A61:A63)+1</f>
        <v>31</v>
      </c>
      <c r="B64" s="20" t="s">
        <v>488</v>
      </c>
      <c r="C64" s="21" t="s">
        <v>365</v>
      </c>
      <c r="D64" s="22" t="s">
        <v>17</v>
      </c>
      <c r="E64" s="23">
        <v>8</v>
      </c>
      <c r="F64" s="24"/>
      <c r="G64" s="25">
        <f t="shared" si="6"/>
        <v>0</v>
      </c>
    </row>
    <row r="65" spans="1:8" s="26" customFormat="1" ht="10.199999999999999">
      <c r="A65" s="19">
        <f>MAX(A60:A64)+1</f>
        <v>32</v>
      </c>
      <c r="B65" s="20" t="s">
        <v>489</v>
      </c>
      <c r="C65" s="21" t="s">
        <v>366</v>
      </c>
      <c r="D65" s="22" t="s">
        <v>304</v>
      </c>
      <c r="E65" s="23">
        <v>3</v>
      </c>
      <c r="F65" s="24"/>
      <c r="G65" s="25">
        <f t="shared" si="6"/>
        <v>0</v>
      </c>
    </row>
    <row r="66" spans="1:8" s="26" customFormat="1" ht="10.199999999999999">
      <c r="A66" s="19">
        <f>MAX(A61:A65)+1</f>
        <v>33</v>
      </c>
      <c r="B66" s="20" t="s">
        <v>490</v>
      </c>
      <c r="C66" s="21" t="s">
        <v>367</v>
      </c>
      <c r="D66" s="22" t="s">
        <v>304</v>
      </c>
      <c r="E66" s="23">
        <v>1</v>
      </c>
      <c r="F66" s="24"/>
      <c r="G66" s="25">
        <f t="shared" si="6"/>
        <v>0</v>
      </c>
    </row>
    <row r="67" spans="1:8" s="26" customFormat="1" ht="10.199999999999999">
      <c r="A67" s="19">
        <f>MAX(A62:A66)+1</f>
        <v>34</v>
      </c>
      <c r="B67" s="20" t="s">
        <v>491</v>
      </c>
      <c r="C67" s="21" t="s">
        <v>368</v>
      </c>
      <c r="D67" s="22" t="s">
        <v>360</v>
      </c>
      <c r="E67" s="23">
        <v>1</v>
      </c>
      <c r="F67" s="24"/>
      <c r="G67" s="25">
        <f t="shared" si="6"/>
        <v>0</v>
      </c>
    </row>
    <row r="68" spans="1:8" s="26" customFormat="1" ht="10.199999999999999">
      <c r="A68" s="19">
        <f t="shared" ref="A68:A69" si="7">MAX(A64:A67)+1</f>
        <v>35</v>
      </c>
      <c r="B68" s="20" t="s">
        <v>492</v>
      </c>
      <c r="C68" s="21" t="s">
        <v>369</v>
      </c>
      <c r="D68" s="22" t="s">
        <v>360</v>
      </c>
      <c r="E68" s="23">
        <v>1</v>
      </c>
      <c r="F68" s="24"/>
      <c r="G68" s="25">
        <f t="shared" si="6"/>
        <v>0</v>
      </c>
    </row>
    <row r="69" spans="1:8" s="26" customFormat="1" ht="10.199999999999999">
      <c r="A69" s="19">
        <f t="shared" si="7"/>
        <v>36</v>
      </c>
      <c r="B69" s="20" t="s">
        <v>493</v>
      </c>
      <c r="C69" s="21" t="s">
        <v>370</v>
      </c>
      <c r="D69" s="22" t="s">
        <v>360</v>
      </c>
      <c r="E69" s="23">
        <v>1</v>
      </c>
      <c r="F69" s="24"/>
      <c r="G69" s="25">
        <f t="shared" si="6"/>
        <v>0</v>
      </c>
    </row>
    <row r="70" spans="1:8" s="18" customFormat="1" ht="21" customHeight="1" collapsed="1">
      <c r="A70" s="13"/>
      <c r="B70" s="14" t="s">
        <v>453</v>
      </c>
      <c r="C70" s="143" t="s">
        <v>371</v>
      </c>
      <c r="D70" s="15"/>
      <c r="E70" s="16"/>
      <c r="F70" s="27"/>
      <c r="G70" s="17">
        <f>SUBTOTAL(9,G71:G72)</f>
        <v>0</v>
      </c>
    </row>
    <row r="71" spans="1:8" s="26" customFormat="1" ht="10.199999999999999">
      <c r="A71" s="19">
        <f t="shared" ref="A71:A72" si="8">MAX(A67:A70)+1</f>
        <v>37</v>
      </c>
      <c r="B71" s="20" t="s">
        <v>494</v>
      </c>
      <c r="C71" s="21" t="s">
        <v>372</v>
      </c>
      <c r="D71" s="22" t="s">
        <v>360</v>
      </c>
      <c r="E71" s="23">
        <v>1</v>
      </c>
      <c r="F71" s="24"/>
      <c r="G71" s="25">
        <f t="shared" ref="G71:G72" si="9">E71*F71</f>
        <v>0</v>
      </c>
    </row>
    <row r="72" spans="1:8" s="26" customFormat="1" ht="10.199999999999999">
      <c r="A72" s="19">
        <f t="shared" si="8"/>
        <v>38</v>
      </c>
      <c r="B72" s="20" t="s">
        <v>495</v>
      </c>
      <c r="C72" s="21" t="s">
        <v>373</v>
      </c>
      <c r="D72" s="22" t="s">
        <v>360</v>
      </c>
      <c r="E72" s="23">
        <v>1</v>
      </c>
      <c r="F72" s="24"/>
      <c r="G72" s="25">
        <f t="shared" si="9"/>
        <v>0</v>
      </c>
    </row>
    <row r="73" spans="1:8" s="18" customFormat="1" ht="21" customHeight="1" collapsed="1">
      <c r="A73" s="13"/>
      <c r="B73" s="14" t="s">
        <v>454</v>
      </c>
      <c r="C73" s="143" t="s">
        <v>374</v>
      </c>
      <c r="D73" s="15"/>
      <c r="E73" s="16"/>
      <c r="F73" s="27"/>
      <c r="G73" s="17">
        <f>SUBTOTAL(9,G74:G75)</f>
        <v>0</v>
      </c>
    </row>
    <row r="74" spans="1:8" s="26" customFormat="1" ht="10.199999999999999">
      <c r="A74" s="19">
        <f>MAX(A72:A73)+1</f>
        <v>39</v>
      </c>
      <c r="B74" s="20" t="s">
        <v>496</v>
      </c>
      <c r="C74" s="21" t="s">
        <v>375</v>
      </c>
      <c r="D74" s="22" t="s">
        <v>360</v>
      </c>
      <c r="E74" s="23">
        <v>1</v>
      </c>
      <c r="F74" s="24"/>
      <c r="G74" s="25">
        <f t="shared" ref="G74:G75" si="10">E74*F74</f>
        <v>0</v>
      </c>
    </row>
    <row r="75" spans="1:8" s="26" customFormat="1" ht="10.199999999999999">
      <c r="A75" s="19">
        <f>MAX(A73:A74)+1</f>
        <v>40</v>
      </c>
      <c r="B75" s="20" t="s">
        <v>497</v>
      </c>
      <c r="C75" s="21" t="s">
        <v>376</v>
      </c>
      <c r="D75" s="22" t="s">
        <v>360</v>
      </c>
      <c r="E75" s="23">
        <v>1</v>
      </c>
      <c r="F75" s="24"/>
      <c r="G75" s="25">
        <f t="shared" si="10"/>
        <v>0</v>
      </c>
    </row>
    <row r="77" spans="1:8" s="26" customFormat="1" ht="21" customHeight="1">
      <c r="A77" s="30"/>
      <c r="B77" s="31"/>
      <c r="C77" s="31" t="s">
        <v>44</v>
      </c>
      <c r="D77" s="32"/>
      <c r="E77" s="30"/>
      <c r="F77" s="30"/>
      <c r="G77" s="33">
        <f>SUBTOTAL(9,G8:G76)</f>
        <v>0</v>
      </c>
    </row>
    <row r="78" spans="1:8" s="26" customFormat="1" ht="21" customHeight="1">
      <c r="A78" s="30"/>
      <c r="B78" s="31"/>
      <c r="C78" s="31"/>
      <c r="D78" s="32"/>
      <c r="E78" s="30"/>
      <c r="F78" s="30"/>
      <c r="G78" s="33"/>
      <c r="H78" s="33"/>
    </row>
    <row r="79" spans="1:8" s="123" customFormat="1">
      <c r="A79" s="117"/>
      <c r="B79" s="118"/>
      <c r="C79" s="119" t="s">
        <v>123</v>
      </c>
      <c r="D79" s="120"/>
      <c r="E79" s="121"/>
      <c r="F79" s="122"/>
      <c r="G79" s="122"/>
    </row>
    <row r="80" spans="1:8" s="123" customFormat="1">
      <c r="A80" s="117"/>
      <c r="B80" s="118"/>
      <c r="C80" s="119" t="s">
        <v>124</v>
      </c>
      <c r="D80" s="120"/>
      <c r="E80" s="121"/>
      <c r="F80" s="122"/>
      <c r="G80" s="122"/>
    </row>
    <row r="81" spans="1:8" s="130" customFormat="1">
      <c r="A81" s="124"/>
      <c r="B81" s="125"/>
      <c r="C81" s="126" t="s">
        <v>125</v>
      </c>
      <c r="D81" s="127"/>
      <c r="E81" s="128"/>
      <c r="F81" s="129"/>
      <c r="G81" s="129"/>
    </row>
    <row r="82" spans="1:8" s="130" customFormat="1">
      <c r="A82" s="124"/>
      <c r="B82" s="125"/>
      <c r="C82" s="126" t="s">
        <v>126</v>
      </c>
      <c r="D82" s="127"/>
      <c r="E82" s="128"/>
      <c r="F82" s="129"/>
      <c r="G82" s="129"/>
    </row>
    <row r="83" spans="1:8" s="131" customFormat="1" thickBot="1">
      <c r="G83" s="132"/>
      <c r="H83" s="133"/>
    </row>
    <row r="84" spans="1:8" s="135" customFormat="1" ht="29.25" customHeight="1" thickBot="1">
      <c r="A84" s="168" t="s">
        <v>127</v>
      </c>
      <c r="B84" s="169"/>
      <c r="C84" s="169"/>
      <c r="D84" s="169"/>
      <c r="E84" s="169"/>
      <c r="F84" s="169"/>
      <c r="G84" s="170"/>
      <c r="H84" s="134"/>
    </row>
    <row r="85" spans="1:8" s="130" customFormat="1">
      <c r="A85" s="124"/>
      <c r="B85" s="125"/>
      <c r="C85" s="125"/>
      <c r="D85" s="127"/>
      <c r="E85" s="136"/>
      <c r="F85" s="137"/>
      <c r="G85" s="137"/>
      <c r="H85" s="136"/>
    </row>
    <row r="86" spans="1:8" s="130" customFormat="1">
      <c r="A86" s="124"/>
      <c r="B86" s="125"/>
      <c r="C86" s="125"/>
      <c r="D86" s="127"/>
      <c r="E86" s="136"/>
      <c r="F86" s="137"/>
      <c r="G86" s="137"/>
      <c r="H86" s="136"/>
    </row>
  </sheetData>
  <autoFilter ref="A7:G75"/>
  <mergeCells count="1">
    <mergeCell ref="A84:G84"/>
  </mergeCells>
  <printOptions horizontalCentered="1"/>
  <pageMargins left="0.59055118110236227" right="0.59055118110236227" top="0.55118110236220474" bottom="0.59055118110236227" header="0.51181102362204722" footer="0.31496062992125984"/>
  <pageSetup paperSize="9" scale="87" fitToHeight="160" orientation="portrait" r:id="rId1"/>
  <headerFooter alignWithMargins="0">
    <oddFooter>&amp;C&amp;8Strana &amp;P z &amp;N&amp;R&amp;A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</vt:lpstr>
      <vt:lpstr>WC</vt:lpstr>
      <vt:lpstr>Šachta</vt:lpstr>
      <vt:lpstr>Plošina</vt:lpstr>
      <vt:lpstr>ZTI</vt:lpstr>
      <vt:lpstr>Vytápění</vt:lpstr>
      <vt:lpstr>Silnoproud</vt:lpstr>
      <vt:lpstr>Plošina!Názvy_tisku</vt:lpstr>
      <vt:lpstr>Silnoproud!Názvy_tisku</vt:lpstr>
      <vt:lpstr>Šachta!Názvy_tisku</vt:lpstr>
      <vt:lpstr>Vytápění!Názvy_tisku</vt:lpstr>
      <vt:lpstr>WC!Názvy_tisku</vt:lpstr>
      <vt:lpstr>ZTI!Názvy_tisku</vt:lpstr>
      <vt:lpstr>Plošina!Oblast_tisku</vt:lpstr>
      <vt:lpstr>Rekapitulace!Oblast_tisku</vt:lpstr>
      <vt:lpstr>Silnoproud!Oblast_tisku</vt:lpstr>
      <vt:lpstr>Šachta!Oblast_tisku</vt:lpstr>
      <vt:lpstr>Vytápění!Oblast_tisku</vt:lpstr>
      <vt:lpstr>WC!Oblast_tisku</vt:lpstr>
      <vt:lpstr>ZTI!Oblast_tisku</vt:lpstr>
    </vt:vector>
  </TitlesOfParts>
  <Company>METROPROJEKT Praha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Kubíček Martin</dc:creator>
  <cp:lastModifiedBy>Lipovcan</cp:lastModifiedBy>
  <cp:lastPrinted>2017-02-07T07:15:24Z</cp:lastPrinted>
  <dcterms:created xsi:type="dcterms:W3CDTF">2016-06-30T13:11:51Z</dcterms:created>
  <dcterms:modified xsi:type="dcterms:W3CDTF">2017-02-07T11:06:17Z</dcterms:modified>
</cp:coreProperties>
</file>